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Documents\2020\UoA\"/>
    </mc:Choice>
  </mc:AlternateContent>
  <xr:revisionPtr revIDLastSave="0" documentId="8_{9263482D-5C41-4B3D-BD9E-B38DC8853C07}" xr6:coauthVersionLast="44" xr6:coauthVersionMax="44" xr10:uidLastSave="{00000000-0000-0000-0000-000000000000}"/>
  <bookViews>
    <workbookView xWindow="33840" yWindow="0" windowWidth="32010" windowHeight="19080" firstSheet="1" activeTab="3" xr2:uid="{00000000-000D-0000-FFFF-FFFF00000000}"/>
  </bookViews>
  <sheets>
    <sheet name="SIMPLE (Phase 1)" sheetId="3" r:id="rId1"/>
    <sheet name="SIMPLE (Phase 1 and 2) " sheetId="5" r:id="rId2"/>
    <sheet name=" DETAILED (Phase 1)" sheetId="1" r:id="rId3"/>
    <sheet name="DETAILED (Phase 1 and 2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3" i="5"/>
  <c r="D34" i="5" s="1"/>
  <c r="D35" i="5" s="1"/>
  <c r="D49" i="5" s="1"/>
  <c r="D53" i="5" s="1"/>
  <c r="D29" i="3"/>
  <c r="D41" i="5" l="1"/>
  <c r="D44" i="5" s="1"/>
  <c r="D51" i="5"/>
  <c r="D52" i="5"/>
  <c r="D99" i="4"/>
  <c r="D30" i="3"/>
  <c r="D31" i="3" s="1"/>
  <c r="D45" i="5" l="1"/>
  <c r="D43" i="5"/>
  <c r="D37" i="3"/>
  <c r="D36" i="3"/>
  <c r="D35" i="3"/>
  <c r="D77" i="1"/>
  <c r="D78" i="1" s="1"/>
  <c r="D81" i="1"/>
  <c r="D60" i="1"/>
  <c r="D103" i="4"/>
  <c r="D104" i="4" s="1"/>
  <c r="D105" i="4" s="1"/>
  <c r="D100" i="4"/>
  <c r="D101" i="4" s="1"/>
  <c r="D75" i="4"/>
  <c r="D76" i="4" s="1"/>
  <c r="D51" i="4"/>
  <c r="D52" i="4" s="1"/>
  <c r="D53" i="4" s="1"/>
  <c r="D47" i="4"/>
  <c r="D48" i="4" s="1"/>
  <c r="D49" i="4" s="1"/>
  <c r="D43" i="4"/>
  <c r="D44" i="4" s="1"/>
  <c r="D77" i="4" l="1"/>
  <c r="D113" i="4" s="1"/>
  <c r="D112" i="4"/>
  <c r="D55" i="4"/>
  <c r="D109" i="4" s="1"/>
  <c r="D45" i="4"/>
  <c r="D56" i="4" s="1"/>
  <c r="D110" i="4" s="1"/>
  <c r="D117" i="4" l="1"/>
  <c r="D116" i="4"/>
  <c r="D118" i="4"/>
  <c r="D123" i="4"/>
  <c r="D122" i="4"/>
  <c r="D121" i="4"/>
  <c r="D82" i="1"/>
  <c r="D83" i="1" s="1"/>
  <c r="D79" i="1"/>
  <c r="D61" i="1"/>
  <c r="D36" i="1"/>
  <c r="D39" i="1"/>
  <c r="D40" i="1" s="1"/>
  <c r="D41" i="1" s="1"/>
  <c r="D62" i="1" l="1"/>
  <c r="D90" i="1"/>
  <c r="D44" i="1"/>
  <c r="D87" i="1" s="1"/>
  <c r="D91" i="1"/>
  <c r="D37" i="1"/>
  <c r="D101" i="1" l="1"/>
  <c r="D100" i="1"/>
  <c r="D99" i="1"/>
  <c r="D45" i="1"/>
  <c r="D88" i="1" s="1"/>
  <c r="D95" i="1" l="1"/>
  <c r="D94" i="1"/>
  <c r="D96" i="1"/>
</calcChain>
</file>

<file path=xl/sharedStrings.xml><?xml version="1.0" encoding="utf-8"?>
<sst xmlns="http://schemas.openxmlformats.org/spreadsheetml/2006/main" count="346" uniqueCount="124">
  <si>
    <t>Cost</t>
  </si>
  <si>
    <t>Notes</t>
  </si>
  <si>
    <t>DETAILS FOR YOUR SITE</t>
  </si>
  <si>
    <t>Insert the total number of patients admitted with stroke to your site per year</t>
  </si>
  <si>
    <t>Approximately 50% of patients will be suitable for PREP2</t>
  </si>
  <si>
    <t>Based on average across acute stroke unit and rehabilitation unit bed day costs</t>
  </si>
  <si>
    <t>Insert the following costs</t>
  </si>
  <si>
    <t>Average therapist salary for initial phase</t>
  </si>
  <si>
    <t>Average therapist salary for consolidation phase</t>
  </si>
  <si>
    <t>Average cost per bed stay night</t>
  </si>
  <si>
    <t>Initial phase is likely to involve a higher proportion of senior therapists</t>
  </si>
  <si>
    <t>Consolidation phase will involve all therapists</t>
  </si>
  <si>
    <t>TMS unit purchase</t>
  </si>
  <si>
    <t>TMS equipment has a 10 year life span</t>
  </si>
  <si>
    <t>Your implementation team</t>
  </si>
  <si>
    <t>How many people?</t>
  </si>
  <si>
    <t xml:space="preserve">This phase involves </t>
  </si>
  <si>
    <t>engaging with end-users and stakeholders</t>
  </si>
  <si>
    <t>letting future users know what PREP2 is, how it affects them, and what they will be asked to do</t>
  </si>
  <si>
    <t>ensuring that all staff have necessary resources, time, training, and support</t>
  </si>
  <si>
    <t>How many hours per person per week?</t>
  </si>
  <si>
    <t>This is an average, across meetings</t>
  </si>
  <si>
    <t>Your implementation leader</t>
  </si>
  <si>
    <t>This person will take overall responsibility for leading the adoption and implementation of PREP2</t>
  </si>
  <si>
    <t>They need to be an experienced, well-respected therapist who can champion the algorithm</t>
  </si>
  <si>
    <t>They need to have strong formal and informal social networks within the organisation</t>
  </si>
  <si>
    <t>How many hours per week?</t>
  </si>
  <si>
    <t>Your plan for introducing PREP2 to the wider team</t>
  </si>
  <si>
    <t>They need to be given time to carry out this role</t>
  </si>
  <si>
    <t>How many hours of formal training for users?</t>
  </si>
  <si>
    <t>How many hours of training for wider team?</t>
  </si>
  <si>
    <t>How many weeks do you anticipate spending in the initial phase?</t>
  </si>
  <si>
    <t>Implementation leader</t>
  </si>
  <si>
    <t>Hours</t>
  </si>
  <si>
    <t>FTE</t>
  </si>
  <si>
    <t>for the initial phase</t>
  </si>
  <si>
    <t>Implementation team members</t>
  </si>
  <si>
    <t>They will provide feedback to the implementation team and wider staff regarding progress, and problem-solving</t>
  </si>
  <si>
    <t>They will coordinate the implementation team</t>
  </si>
  <si>
    <t>Total combined for all implementation team members (not per person)</t>
  </si>
  <si>
    <t>CONSOLIDATION PHASE</t>
  </si>
  <si>
    <t>Step 1 - SAFE score</t>
  </si>
  <si>
    <t>minutes</t>
  </si>
  <si>
    <t>How long do you expect it will take to do each test in the PREP2 algorithm and document the result in the notes?</t>
  </si>
  <si>
    <t>Step 2 - TMS</t>
  </si>
  <si>
    <t>Step 3 - NIHSS</t>
  </si>
  <si>
    <t>How long do you expect it will take to tell the patient and their family about their upper limb prognosis?</t>
  </si>
  <si>
    <t>Excellent</t>
  </si>
  <si>
    <t>Good</t>
  </si>
  <si>
    <t>Limited</t>
  </si>
  <si>
    <t>Poor</t>
  </si>
  <si>
    <t>How long do you expect it will take to record the upper limb prognosis in the notes, and share the information with the rest of the team?</t>
  </si>
  <si>
    <t>Based on your answers above, here's how much time using the PREP2 algorithm is likely to need at your site, per year</t>
  </si>
  <si>
    <t>ONGOING TRAINING</t>
  </si>
  <si>
    <t>How many new therapists are likely to join your teams per year?</t>
  </si>
  <si>
    <t>How much time will it take to train these new therapists in using PREP2?</t>
  </si>
  <si>
    <t>How many therapists will need initial training in TMS per year?</t>
  </si>
  <si>
    <t>How many education sessions per year will you do to keep the wider team of nurses and physicians up to date?</t>
  </si>
  <si>
    <t>hours</t>
  </si>
  <si>
    <t>Your plan for training therapists to use TMS</t>
  </si>
  <si>
    <t>How many therapists will you train?</t>
  </si>
  <si>
    <t>How many hours will training take per therapist?</t>
  </si>
  <si>
    <t>TMS training</t>
  </si>
  <si>
    <t>TOTAL FTE</t>
  </si>
  <si>
    <t>TOTAL COST</t>
  </si>
  <si>
    <t>TOTALS for initial phase</t>
  </si>
  <si>
    <t>Based on your answers above, here's what ongoing training will cost per year</t>
  </si>
  <si>
    <t>Assume that all of these therapists will need some education and training in the PREP2 algorithm</t>
  </si>
  <si>
    <t>Assume that a senior therapist is responsible for providing ongoing education and training</t>
  </si>
  <si>
    <t>How many therapists per year?</t>
  </si>
  <si>
    <t>How many hours per therapist?</t>
  </si>
  <si>
    <t>Refresher TMS training each year</t>
  </si>
  <si>
    <t>People being trained</t>
  </si>
  <si>
    <t>Senior therapist delivering training</t>
  </si>
  <si>
    <t>Includes 30 minutes of preparation for every contact hour of training</t>
  </si>
  <si>
    <t>FTE x average therapist cost</t>
  </si>
  <si>
    <t>FTE x average senior therapist cost</t>
  </si>
  <si>
    <t>TOTAL COSTS AND BENEFITS</t>
  </si>
  <si>
    <t>Initial phase</t>
  </si>
  <si>
    <t>Ongoing costs per year, including training</t>
  </si>
  <si>
    <t>Reduce length of stay by 1 day</t>
  </si>
  <si>
    <t>Savings</t>
  </si>
  <si>
    <t>Reduce length of stay by 6 days</t>
  </si>
  <si>
    <t>Using PREP2 reduced length of stay by 6 days (95% confidence interval = 1 to 12 days)</t>
  </si>
  <si>
    <t>Including TMS purchase, initial phase costs and ongoing costs</t>
  </si>
  <si>
    <t>Reduce length of stay by 12 days</t>
  </si>
  <si>
    <t xml:space="preserve">Average therapist salary </t>
  </si>
  <si>
    <t>FTE x average therapist cost per year</t>
  </si>
  <si>
    <t>YEAR 1</t>
  </si>
  <si>
    <t>SUBSEQUENT YEARS</t>
  </si>
  <si>
    <t>Total combined for all trained team members (not per person)</t>
  </si>
  <si>
    <t>Based on your answers above, here's what the initial phase will cost in terms of time and salaries, to begin using PREP2 in practice</t>
  </si>
  <si>
    <t>Net savings</t>
  </si>
  <si>
    <t>These savings account for the costs of purchasing the TMS unit</t>
  </si>
  <si>
    <t>FIRST YEAR</t>
  </si>
  <si>
    <t>Only SAFE score is required in Phase 1</t>
  </si>
  <si>
    <t>Only Excellent and some Good predictions can be obtained in Phase 1</t>
  </si>
  <si>
    <t>preparing/developing a process for adopting PREP2 (Phase 2)</t>
  </si>
  <si>
    <t>The team can include therapists, nurses, medicinal staff and management</t>
  </si>
  <si>
    <t>Formal training can be seminars, workshops and self-directed learning modules, for small groups of staff who will be using PREP2</t>
  </si>
  <si>
    <t>Training for the wider team can be presentations to allied health, nurses and physicians etc.</t>
  </si>
  <si>
    <t>They will coordinate training and check with teams and in the notes to see whether PREP2 is being used appropriately</t>
  </si>
  <si>
    <t>Obtain quote from NeuroSoft distributor</t>
  </si>
  <si>
    <t>The team can include therapists, nurses, medical staff and management</t>
  </si>
  <si>
    <t>(FTE x average therapist cost per year)</t>
  </si>
  <si>
    <t>CONSOLIDATION PHASE  - Sustaining PREP2 in Practice</t>
  </si>
  <si>
    <t>INITIAL PHASE  - Implementing PREP2 in Practice</t>
  </si>
  <si>
    <t>(FTE x average senior therapist cost for initial phase)</t>
  </si>
  <si>
    <t>(FTE x average therapist cost for consolidation phase)</t>
  </si>
  <si>
    <t>therapists</t>
  </si>
  <si>
    <t>patients</t>
  </si>
  <si>
    <t>weeks</t>
  </si>
  <si>
    <t>people</t>
  </si>
  <si>
    <t>sessions</t>
  </si>
  <si>
    <t>(FTE x average therapist cost for initial phase)</t>
  </si>
  <si>
    <t>(FTE x average therapist cost)</t>
  </si>
  <si>
    <t>(FTE x average senior therapist cost)</t>
  </si>
  <si>
    <t>Details for your Site</t>
  </si>
  <si>
    <t>per year</t>
  </si>
  <si>
    <t>Insert the total number of patients admitted with stroke to your site</t>
  </si>
  <si>
    <t>They need to be an experienced, well-respected therapist who can champion the prediction tool</t>
  </si>
  <si>
    <t>How long do you expect it will take to do each test in the PREP2 prediction tool and document the result in the notes?</t>
  </si>
  <si>
    <t>Based on your answers above, here's how much time using the PREP2 prediction tool is likely to need at your site, per year</t>
  </si>
  <si>
    <t>Assume that all of these therapists will need some education and training in the PREP2 prediction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</si>
</sst>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_);[Red]\(&quot;$&quot;#,##0\)"/>
    <numFmt numFmtId="168" formatCode="_-&quot;$&quot;* #,##0_-;\-&quot;$&quot;* #,##0_-;_-&quot;$&quot;* &quot;-&quot;??_-;_-@_-"/>
    <numFmt numFmtId="169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95738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8E6C83"/>
      </left>
      <right style="thin">
        <color rgb="FF8E6C83"/>
      </right>
      <top style="thin">
        <color rgb="FF8E6C83"/>
      </top>
      <bottom style="thin">
        <color rgb="FF8E6C83"/>
      </bottom>
      <diagonal/>
    </border>
    <border>
      <left style="thin">
        <color rgb="FF8E6C83"/>
      </left>
      <right style="thin">
        <color rgb="FF8E6C83"/>
      </right>
      <top style="thin">
        <color rgb="FF8E6C83"/>
      </top>
      <bottom/>
      <diagonal/>
    </border>
    <border>
      <left style="thin">
        <color rgb="FF8E6C83"/>
      </left>
      <right style="thin">
        <color rgb="FF8E6C83"/>
      </right>
      <top style="thin">
        <color rgb="FFA38699"/>
      </top>
      <bottom style="thin">
        <color rgb="FF8E6C83"/>
      </bottom>
      <diagonal/>
    </border>
    <border>
      <left style="thin">
        <color rgb="FF8E6C83"/>
      </left>
      <right style="thin">
        <color rgb="FF8E6C83"/>
      </right>
      <top/>
      <bottom style="thin">
        <color rgb="FF8E6C83"/>
      </bottom>
      <diagonal/>
    </border>
    <border>
      <left style="thin">
        <color rgb="FF8E6C83"/>
      </left>
      <right style="thin">
        <color rgb="FF8E6C83"/>
      </right>
      <top style="thin">
        <color rgb="FF8E6C83"/>
      </top>
      <bottom style="thin">
        <color rgb="FFA38699"/>
      </bottom>
      <diagonal/>
    </border>
    <border>
      <left/>
      <right/>
      <top/>
      <bottom style="thin">
        <color rgb="FF8E6C83"/>
      </bottom>
      <diagonal/>
    </border>
  </borders>
  <cellStyleXfs count="4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0" fontId="3" fillId="6" borderId="0" applyNumberFormat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1" fillId="2" borderId="0" xfId="0" applyFont="1" applyFill="1"/>
    <xf numFmtId="0" fontId="0" fillId="2" borderId="0" xfId="0" applyFill="1"/>
    <xf numFmtId="0" fontId="0" fillId="2" borderId="3" xfId="0" applyFill="1" applyBorder="1"/>
    <xf numFmtId="0" fontId="4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168" fontId="0" fillId="3" borderId="7" xfId="2" applyNumberFormat="1" applyFont="1" applyFill="1" applyBorder="1"/>
    <xf numFmtId="164" fontId="1" fillId="3" borderId="1" xfId="0" applyNumberFormat="1" applyFont="1" applyFill="1" applyBorder="1"/>
    <xf numFmtId="1" fontId="0" fillId="3" borderId="1" xfId="0" applyNumberFormat="1" applyFont="1" applyFill="1" applyBorder="1"/>
    <xf numFmtId="169" fontId="0" fillId="3" borderId="1" xfId="0" applyNumberFormat="1" applyFont="1" applyFill="1" applyBorder="1"/>
    <xf numFmtId="164" fontId="0" fillId="3" borderId="1" xfId="0" applyNumberFormat="1" applyFont="1" applyFill="1" applyBorder="1"/>
    <xf numFmtId="167" fontId="1" fillId="3" borderId="1" xfId="0" applyNumberFormat="1" applyFont="1" applyFill="1" applyBorder="1"/>
    <xf numFmtId="0" fontId="0" fillId="2" borderId="0" xfId="0" applyFill="1" applyAlignment="1">
      <alignment horizontal="right"/>
    </xf>
    <xf numFmtId="165" fontId="0" fillId="2" borderId="0" xfId="0" applyNumberFormat="1" applyFill="1"/>
    <xf numFmtId="2" fontId="0" fillId="3" borderId="9" xfId="0" applyNumberFormat="1" applyFill="1" applyBorder="1"/>
    <xf numFmtId="168" fontId="0" fillId="3" borderId="9" xfId="2" applyNumberFormat="1" applyFont="1" applyFill="1" applyBorder="1" applyAlignment="1">
      <alignment horizontal="right"/>
    </xf>
    <xf numFmtId="169" fontId="0" fillId="3" borderId="9" xfId="0" applyNumberFormat="1" applyFill="1" applyBorder="1"/>
    <xf numFmtId="164" fontId="0" fillId="3" borderId="9" xfId="0" applyNumberFormat="1" applyFill="1" applyBorder="1"/>
    <xf numFmtId="165" fontId="1" fillId="3" borderId="9" xfId="0" applyNumberFormat="1" applyFont="1" applyFill="1" applyBorder="1"/>
    <xf numFmtId="165" fontId="1" fillId="3" borderId="10" xfId="0" applyNumberFormat="1" applyFont="1" applyFill="1" applyBorder="1" applyAlignment="1">
      <alignment wrapText="1"/>
    </xf>
    <xf numFmtId="165" fontId="1" fillId="3" borderId="10" xfId="0" applyNumberFormat="1" applyFont="1" applyFill="1" applyBorder="1"/>
    <xf numFmtId="0" fontId="0" fillId="2" borderId="11" xfId="0" applyFill="1" applyBorder="1"/>
    <xf numFmtId="168" fontId="0" fillId="2" borderId="0" xfId="0" applyNumberFormat="1" applyFill="1"/>
    <xf numFmtId="0" fontId="0" fillId="5" borderId="12" xfId="0" applyFont="1" applyFill="1" applyBorder="1"/>
    <xf numFmtId="164" fontId="0" fillId="5" borderId="12" xfId="0" applyNumberFormat="1" applyFont="1" applyFill="1" applyBorder="1"/>
    <xf numFmtId="0" fontId="0" fillId="5" borderId="13" xfId="0" applyFont="1" applyFill="1" applyBorder="1"/>
    <xf numFmtId="2" fontId="0" fillId="3" borderId="1" xfId="0" applyNumberFormat="1" applyFill="1" applyBorder="1"/>
    <xf numFmtId="168" fontId="0" fillId="3" borderId="1" xfId="2" applyNumberFormat="1" applyFont="1" applyFill="1" applyBorder="1" applyAlignment="1">
      <alignment horizontal="right"/>
    </xf>
    <xf numFmtId="169" fontId="0" fillId="3" borderId="1" xfId="0" applyNumberFormat="1" applyFill="1" applyBorder="1"/>
    <xf numFmtId="164" fontId="0" fillId="3" borderId="1" xfId="0" applyNumberFormat="1" applyFill="1" applyBorder="1"/>
    <xf numFmtId="165" fontId="1" fillId="3" borderId="1" xfId="0" applyNumberFormat="1" applyFont="1" applyFill="1" applyBorder="1"/>
    <xf numFmtId="0" fontId="7" fillId="0" borderId="0" xfId="0" applyFont="1" applyFill="1" applyBorder="1" applyAlignment="1"/>
    <xf numFmtId="164" fontId="0" fillId="5" borderId="15" xfId="0" applyNumberFormat="1" applyFill="1" applyBorder="1"/>
    <xf numFmtId="164" fontId="0" fillId="5" borderId="16" xfId="0" applyNumberFormat="1" applyFill="1" applyBorder="1"/>
    <xf numFmtId="164" fontId="0" fillId="5" borderId="17" xfId="0" applyNumberFormat="1" applyFill="1" applyBorder="1"/>
    <xf numFmtId="164" fontId="0" fillId="5" borderId="18" xfId="0" applyNumberFormat="1" applyFill="1" applyBorder="1"/>
    <xf numFmtId="0" fontId="3" fillId="6" borderId="14" xfId="3" applyBorder="1"/>
    <xf numFmtId="0" fontId="0" fillId="5" borderId="14" xfId="0" applyFill="1" applyBorder="1"/>
    <xf numFmtId="0" fontId="0" fillId="5" borderId="17" xfId="0" applyFill="1" applyBorder="1"/>
    <xf numFmtId="0" fontId="0" fillId="5" borderId="15" xfId="0" applyFill="1" applyBorder="1"/>
    <xf numFmtId="2" fontId="0" fillId="5" borderId="14" xfId="0" applyNumberFormat="1" applyFill="1" applyBorder="1"/>
    <xf numFmtId="164" fontId="0" fillId="5" borderId="14" xfId="0" applyNumberFormat="1" applyFill="1" applyBorder="1"/>
    <xf numFmtId="1" fontId="0" fillId="5" borderId="15" xfId="0" applyNumberFormat="1" applyFill="1" applyBorder="1"/>
    <xf numFmtId="169" fontId="0" fillId="5" borderId="14" xfId="0" applyNumberFormat="1" applyFill="1" applyBorder="1"/>
    <xf numFmtId="0" fontId="0" fillId="5" borderId="14" xfId="0" applyFont="1" applyFill="1" applyBorder="1"/>
    <xf numFmtId="0" fontId="0" fillId="2" borderId="19" xfId="0" applyFill="1" applyBorder="1"/>
    <xf numFmtId="1" fontId="0" fillId="5" borderId="14" xfId="0" applyNumberFormat="1" applyFill="1" applyBorder="1"/>
    <xf numFmtId="0" fontId="6" fillId="7" borderId="1" xfId="0" applyFont="1" applyFill="1" applyBorder="1" applyAlignment="1"/>
    <xf numFmtId="0" fontId="6" fillId="7" borderId="6" xfId="0" applyFont="1" applyFill="1" applyBorder="1" applyAlignment="1"/>
    <xf numFmtId="0" fontId="6" fillId="7" borderId="8" xfId="0" applyFont="1" applyFill="1" applyBorder="1" applyAlignment="1"/>
    <xf numFmtId="0" fontId="0" fillId="7" borderId="8" xfId="0" applyFill="1" applyBorder="1"/>
    <xf numFmtId="0" fontId="0" fillId="7" borderId="2" xfId="0" applyFill="1" applyBorder="1"/>
    <xf numFmtId="0" fontId="7" fillId="7" borderId="8" xfId="0" applyFont="1" applyFill="1" applyBorder="1" applyAlignment="1"/>
    <xf numFmtId="0" fontId="7" fillId="7" borderId="2" xfId="0" applyFont="1" applyFill="1" applyBorder="1" applyAlignment="1"/>
    <xf numFmtId="0" fontId="5" fillId="4" borderId="1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4">
    <cellStyle name="20% - Accent2" xfId="3" builtinId="34"/>
    <cellStyle name="Currency" xfId="2" builtinId="4"/>
    <cellStyle name="Excel Built-in Normal" xfId="1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95738A"/>
      <color rgb="FF8E6C83"/>
      <color rgb="FFA38699"/>
      <color rgb="FFDCE6F1"/>
      <color rgb="FF00C459"/>
      <color rgb="FFD8FFBC"/>
      <color rgb="FF35F992"/>
      <color rgb="FFCBCBCB"/>
      <color rgb="FFC1C1C1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opLeftCell="A28" zoomScale="87" zoomScaleNormal="88" workbookViewId="0">
      <selection activeCell="F22" sqref="F22"/>
    </sheetView>
  </sheetViews>
  <sheetFormatPr defaultColWidth="9.1328125" defaultRowHeight="14.25" x14ac:dyDescent="0.45"/>
  <cols>
    <col min="1" max="1" width="12.3984375" customWidth="1"/>
    <col min="2" max="2" width="34.3984375" customWidth="1"/>
    <col min="3" max="3" width="19.59765625" customWidth="1"/>
    <col min="4" max="4" width="13.1328125" bestFit="1" customWidth="1"/>
    <col min="5" max="5" width="13" customWidth="1"/>
    <col min="6" max="6" width="11.1328125" customWidth="1"/>
    <col min="7" max="7" width="15.3984375" customWidth="1"/>
    <col min="9" max="9" width="15.3984375" customWidth="1"/>
    <col min="11" max="11" width="39.59765625" customWidth="1"/>
    <col min="12" max="12" width="28.86328125" customWidth="1"/>
    <col min="13" max="13" width="13.3984375" customWidth="1"/>
    <col min="14" max="14" width="15.3984375" customWidth="1"/>
    <col min="15" max="15" width="13.59765625" customWidth="1"/>
    <col min="18" max="18" width="13.3984375" customWidth="1"/>
    <col min="19" max="19" width="14.3984375" bestFit="1" customWidth="1"/>
  </cols>
  <sheetData>
    <row r="1" spans="1:11" s="1" customFormat="1" ht="18" x14ac:dyDescent="0.55000000000000004">
      <c r="A1" s="60" t="s">
        <v>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1" customFormat="1" ht="15.75" x14ac:dyDescent="0.5">
      <c r="A2" s="2"/>
      <c r="B2" s="3"/>
      <c r="C2" s="3"/>
      <c r="D2" s="3"/>
      <c r="E2" s="3"/>
      <c r="F2" s="3"/>
      <c r="G2" s="4"/>
      <c r="H2" s="5" t="s">
        <v>1</v>
      </c>
      <c r="I2" s="3"/>
      <c r="J2" s="3"/>
      <c r="K2" s="3"/>
    </row>
    <row r="3" spans="1:11" s="1" customFormat="1" x14ac:dyDescent="0.45">
      <c r="A3" s="2" t="s">
        <v>3</v>
      </c>
      <c r="B3" s="3"/>
      <c r="C3" s="3"/>
      <c r="D3" s="29">
        <v>600</v>
      </c>
      <c r="E3" s="3" t="s">
        <v>110</v>
      </c>
      <c r="F3" s="3"/>
      <c r="G3" s="8"/>
      <c r="H3" s="3" t="s">
        <v>4</v>
      </c>
      <c r="I3" s="3"/>
      <c r="J3" s="3"/>
      <c r="K3" s="3"/>
    </row>
    <row r="4" spans="1:11" x14ac:dyDescent="0.45">
      <c r="A4" s="3"/>
      <c r="B4" s="3"/>
      <c r="C4" s="3"/>
      <c r="D4" s="3"/>
      <c r="E4" s="3"/>
      <c r="F4" s="3"/>
      <c r="G4" s="8"/>
      <c r="H4" s="3"/>
      <c r="I4" s="3"/>
      <c r="J4" s="3"/>
      <c r="K4" s="3"/>
    </row>
    <row r="5" spans="1:11" x14ac:dyDescent="0.45">
      <c r="A5" s="3"/>
      <c r="B5" s="3"/>
      <c r="C5" s="3"/>
      <c r="D5" s="3"/>
      <c r="E5" s="3"/>
      <c r="F5" s="3"/>
      <c r="G5" s="8"/>
      <c r="H5" s="3"/>
      <c r="I5" s="3"/>
      <c r="J5" s="3"/>
      <c r="K5" s="3"/>
    </row>
    <row r="6" spans="1:11" x14ac:dyDescent="0.45">
      <c r="A6" s="2" t="s">
        <v>6</v>
      </c>
      <c r="B6" s="3"/>
      <c r="C6" s="3"/>
      <c r="D6" s="3"/>
      <c r="E6" s="3"/>
      <c r="F6" s="3"/>
      <c r="G6" s="8"/>
      <c r="H6" s="3"/>
      <c r="I6" s="3"/>
      <c r="J6" s="3"/>
      <c r="K6" s="3"/>
    </row>
    <row r="7" spans="1:11" x14ac:dyDescent="0.45">
      <c r="A7" s="3"/>
      <c r="B7" s="3" t="s">
        <v>86</v>
      </c>
      <c r="C7" s="3"/>
      <c r="D7" s="30">
        <v>75000</v>
      </c>
      <c r="E7" s="9"/>
      <c r="F7" s="3"/>
      <c r="G7" s="8"/>
      <c r="H7" s="3"/>
      <c r="I7" s="3"/>
      <c r="J7" s="3"/>
      <c r="K7" s="3"/>
    </row>
    <row r="8" spans="1:11" x14ac:dyDescent="0.45">
      <c r="A8" s="3"/>
      <c r="B8" s="3" t="s">
        <v>9</v>
      </c>
      <c r="C8" s="3"/>
      <c r="D8" s="30">
        <v>800</v>
      </c>
      <c r="E8" s="9"/>
      <c r="F8" s="3"/>
      <c r="G8" s="8"/>
      <c r="H8" s="3" t="s">
        <v>5</v>
      </c>
      <c r="I8" s="3"/>
      <c r="J8" s="3"/>
      <c r="K8" s="3"/>
    </row>
    <row r="9" spans="1:11" x14ac:dyDescent="0.45">
      <c r="A9" s="3"/>
      <c r="B9" s="3"/>
      <c r="C9" s="3"/>
      <c r="D9" s="3"/>
      <c r="E9" s="3"/>
      <c r="F9" s="3"/>
      <c r="G9" s="8"/>
      <c r="H9" s="3"/>
      <c r="I9" s="3"/>
      <c r="J9" s="3"/>
      <c r="K9" s="3"/>
    </row>
    <row r="10" spans="1:11" x14ac:dyDescent="0.45">
      <c r="A10" s="3"/>
      <c r="B10" s="3"/>
      <c r="C10" s="3"/>
      <c r="D10" s="3"/>
      <c r="E10" s="3"/>
      <c r="F10" s="3"/>
      <c r="G10" s="11"/>
      <c r="H10" s="3"/>
      <c r="I10" s="3"/>
      <c r="J10" s="3"/>
      <c r="K10" s="3"/>
    </row>
    <row r="11" spans="1:11" s="1" customFormat="1" ht="18" x14ac:dyDescent="0.55000000000000004">
      <c r="A11" s="60" t="s">
        <v>40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45">
      <c r="A12" s="3"/>
      <c r="B12" s="3"/>
      <c r="C12" s="3"/>
      <c r="D12" s="3"/>
      <c r="E12" s="3"/>
      <c r="F12" s="3"/>
      <c r="G12" s="4"/>
      <c r="H12" s="3"/>
      <c r="I12" s="3"/>
      <c r="J12" s="3"/>
      <c r="K12" s="3"/>
    </row>
    <row r="13" spans="1:11" x14ac:dyDescent="0.45">
      <c r="A13" s="2" t="s">
        <v>43</v>
      </c>
      <c r="B13" s="2"/>
      <c r="C13" s="3"/>
      <c r="D13" s="3"/>
      <c r="E13" s="3"/>
      <c r="F13" s="3"/>
      <c r="G13" s="8"/>
      <c r="H13" s="3"/>
      <c r="I13" s="3"/>
      <c r="J13" s="3"/>
      <c r="K13" s="3"/>
    </row>
    <row r="14" spans="1:11" x14ac:dyDescent="0.45">
      <c r="A14" s="3"/>
      <c r="B14" s="3" t="s">
        <v>41</v>
      </c>
      <c r="C14" s="3"/>
      <c r="D14" s="29">
        <v>5</v>
      </c>
      <c r="E14" s="3" t="s">
        <v>42</v>
      </c>
      <c r="F14" s="3"/>
      <c r="G14" s="8"/>
      <c r="H14" s="3" t="s">
        <v>95</v>
      </c>
      <c r="I14" s="3"/>
      <c r="J14" s="3"/>
      <c r="K14" s="3"/>
    </row>
    <row r="15" spans="1:11" x14ac:dyDescent="0.45">
      <c r="A15" s="3"/>
      <c r="B15" s="3"/>
      <c r="C15" s="3"/>
      <c r="D15" s="9"/>
      <c r="E15" s="3"/>
      <c r="F15" s="3"/>
      <c r="G15" s="8"/>
      <c r="H15" s="3"/>
      <c r="I15" s="3"/>
      <c r="J15" s="3"/>
      <c r="K15" s="3"/>
    </row>
    <row r="16" spans="1:11" x14ac:dyDescent="0.45">
      <c r="A16" s="3"/>
      <c r="B16" s="3"/>
      <c r="C16" s="3"/>
      <c r="D16" s="3"/>
      <c r="E16" s="3"/>
      <c r="F16" s="3"/>
      <c r="G16" s="8"/>
      <c r="H16" s="3"/>
      <c r="I16" s="3"/>
      <c r="J16" s="3"/>
      <c r="K16" s="3"/>
    </row>
    <row r="17" spans="1:11" x14ac:dyDescent="0.45">
      <c r="A17" s="2" t="s">
        <v>46</v>
      </c>
      <c r="B17" s="3"/>
      <c r="C17" s="3"/>
      <c r="D17" s="3"/>
      <c r="E17" s="3"/>
      <c r="F17" s="3"/>
      <c r="G17" s="8"/>
      <c r="H17" s="3"/>
      <c r="I17" s="3"/>
      <c r="J17" s="3"/>
      <c r="K17" s="3"/>
    </row>
    <row r="18" spans="1:11" x14ac:dyDescent="0.45">
      <c r="A18" s="3"/>
      <c r="B18" s="3" t="s">
        <v>47</v>
      </c>
      <c r="C18" s="3"/>
      <c r="D18" s="29">
        <v>5</v>
      </c>
      <c r="E18" s="3" t="s">
        <v>42</v>
      </c>
      <c r="F18" s="3"/>
      <c r="G18" s="8"/>
      <c r="H18" s="3" t="s">
        <v>96</v>
      </c>
      <c r="I18" s="3"/>
      <c r="J18" s="3"/>
      <c r="K18" s="3"/>
    </row>
    <row r="19" spans="1:11" x14ac:dyDescent="0.45">
      <c r="A19" s="3"/>
      <c r="B19" s="3" t="s">
        <v>48</v>
      </c>
      <c r="C19" s="3"/>
      <c r="D19" s="31">
        <v>10</v>
      </c>
      <c r="E19" s="3" t="s">
        <v>42</v>
      </c>
      <c r="F19" s="3"/>
      <c r="G19" s="8"/>
      <c r="H19" s="3"/>
      <c r="I19" s="3"/>
      <c r="J19" s="3"/>
      <c r="K19" s="3"/>
    </row>
    <row r="20" spans="1:11" x14ac:dyDescent="0.45">
      <c r="A20" s="3"/>
      <c r="B20" s="3"/>
      <c r="C20" s="3"/>
      <c r="D20" s="3"/>
      <c r="E20" s="3"/>
      <c r="F20" s="3"/>
      <c r="G20" s="8"/>
      <c r="H20" s="3"/>
      <c r="I20" s="3"/>
      <c r="J20" s="3"/>
      <c r="K20" s="3"/>
    </row>
    <row r="21" spans="1:11" x14ac:dyDescent="0.45">
      <c r="A21" s="3"/>
      <c r="B21" s="3"/>
      <c r="C21" s="3"/>
      <c r="D21" s="3"/>
      <c r="E21" s="3"/>
      <c r="F21" s="3"/>
      <c r="G21" s="8"/>
      <c r="H21" s="3"/>
      <c r="I21" s="3"/>
      <c r="J21" s="3"/>
      <c r="K21" s="3"/>
    </row>
    <row r="22" spans="1:11" x14ac:dyDescent="0.45">
      <c r="A22" s="2" t="s">
        <v>51</v>
      </c>
      <c r="B22" s="3"/>
      <c r="C22" s="3"/>
      <c r="D22" s="3"/>
      <c r="E22" s="3"/>
      <c r="F22" s="3"/>
      <c r="G22" s="8"/>
      <c r="H22" s="3"/>
      <c r="I22" s="3"/>
      <c r="J22" s="3"/>
      <c r="K22" s="3"/>
    </row>
    <row r="23" spans="1:11" x14ac:dyDescent="0.45">
      <c r="A23" s="3"/>
      <c r="B23" s="3"/>
      <c r="C23" s="3"/>
      <c r="D23" s="29">
        <v>15</v>
      </c>
      <c r="E23" s="3" t="s">
        <v>42</v>
      </c>
      <c r="F23" s="3"/>
      <c r="G23" s="8"/>
      <c r="H23" s="3"/>
      <c r="I23" s="3"/>
      <c r="J23" s="3"/>
      <c r="K23" s="3"/>
    </row>
    <row r="24" spans="1:11" x14ac:dyDescent="0.45">
      <c r="A24" s="3"/>
      <c r="B24" s="3"/>
      <c r="C24" s="3"/>
      <c r="D24" s="3"/>
      <c r="E24" s="3"/>
      <c r="F24" s="3"/>
      <c r="G24" s="8"/>
      <c r="H24" s="3"/>
      <c r="I24" s="3"/>
      <c r="J24" s="3"/>
      <c r="K24" s="3"/>
    </row>
    <row r="25" spans="1:11" x14ac:dyDescent="0.45">
      <c r="A25" s="3"/>
      <c r="B25" s="3"/>
      <c r="C25" s="3"/>
      <c r="D25" s="3"/>
      <c r="E25" s="3"/>
      <c r="F25" s="3"/>
      <c r="G25" s="8"/>
      <c r="H25" s="3"/>
      <c r="I25" s="3"/>
      <c r="J25" s="3"/>
      <c r="K25" s="3"/>
    </row>
    <row r="26" spans="1:11" s="1" customFormat="1" ht="18" x14ac:dyDescent="0.55000000000000004">
      <c r="A26" s="60" t="s">
        <v>77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45">
      <c r="A27" s="3"/>
      <c r="B27" s="3"/>
      <c r="C27" s="3"/>
      <c r="D27" s="3"/>
      <c r="E27" s="3"/>
      <c r="F27" s="3"/>
      <c r="G27" s="8"/>
      <c r="H27" s="3"/>
      <c r="I27" s="3"/>
      <c r="J27" s="3"/>
      <c r="K27" s="3"/>
    </row>
    <row r="28" spans="1:11" x14ac:dyDescent="0.45">
      <c r="A28" s="2" t="s">
        <v>52</v>
      </c>
      <c r="B28" s="3"/>
      <c r="C28" s="3"/>
      <c r="D28" s="3"/>
      <c r="E28" s="3"/>
      <c r="F28" s="3"/>
      <c r="G28" s="8"/>
      <c r="H28" s="3"/>
      <c r="I28" s="3"/>
      <c r="J28" s="3"/>
      <c r="K28" s="3"/>
    </row>
    <row r="29" spans="1:11" x14ac:dyDescent="0.45">
      <c r="A29" s="3"/>
      <c r="B29" s="3"/>
      <c r="C29" s="3" t="s">
        <v>33</v>
      </c>
      <c r="D29" s="14">
        <f>((D3*0.5*D14)+(D3*0.5*D18*0.33)+(D3*0.5*D19*0.33)+(D3*0.5*D23))/60</f>
        <v>124.75</v>
      </c>
      <c r="E29" s="3"/>
      <c r="F29" s="3"/>
      <c r="G29" s="8"/>
      <c r="H29" s="3"/>
      <c r="I29" s="3"/>
      <c r="J29" s="3"/>
      <c r="K29" s="3"/>
    </row>
    <row r="30" spans="1:11" x14ac:dyDescent="0.45">
      <c r="A30" s="3"/>
      <c r="B30" s="3"/>
      <c r="C30" s="3" t="s">
        <v>34</v>
      </c>
      <c r="D30" s="15">
        <f>D29/52/40</f>
        <v>5.997596153846154E-2</v>
      </c>
      <c r="E30" s="3"/>
      <c r="F30" s="3"/>
      <c r="G30" s="8"/>
      <c r="H30" s="3"/>
      <c r="I30" s="3"/>
      <c r="J30" s="3"/>
      <c r="K30" s="3"/>
    </row>
    <row r="31" spans="1:11" x14ac:dyDescent="0.45">
      <c r="A31" s="3"/>
      <c r="B31" s="3"/>
      <c r="C31" s="3" t="s">
        <v>0</v>
      </c>
      <c r="D31" s="16">
        <f>D30*D7</f>
        <v>4498.1971153846152</v>
      </c>
      <c r="E31" s="3" t="s">
        <v>104</v>
      </c>
      <c r="F31" s="3"/>
      <c r="G31" s="8"/>
      <c r="H31" s="3"/>
      <c r="I31" s="3"/>
      <c r="J31" s="3"/>
      <c r="K31" s="3"/>
    </row>
    <row r="32" spans="1:11" x14ac:dyDescent="0.45">
      <c r="A32" s="3"/>
      <c r="B32" s="3"/>
      <c r="C32" s="3"/>
      <c r="D32" s="3"/>
      <c r="E32" s="3"/>
      <c r="F32" s="3"/>
      <c r="G32" s="8"/>
      <c r="H32" s="3"/>
      <c r="I32" s="3"/>
      <c r="J32" s="3"/>
      <c r="K32" s="3"/>
    </row>
    <row r="33" spans="1:11" x14ac:dyDescent="0.45">
      <c r="A33" s="3"/>
      <c r="B33" s="3"/>
      <c r="C33" s="3"/>
      <c r="D33" s="3"/>
      <c r="E33" s="3"/>
      <c r="F33" s="3"/>
      <c r="G33" s="8"/>
      <c r="H33" s="3"/>
      <c r="I33" s="3"/>
      <c r="J33" s="3"/>
      <c r="K33" s="3"/>
    </row>
    <row r="34" spans="1:11" x14ac:dyDescent="0.45">
      <c r="A34" s="3"/>
      <c r="B34" s="3"/>
      <c r="C34" s="3"/>
      <c r="D34" s="3"/>
      <c r="E34" s="9"/>
      <c r="F34" s="3"/>
      <c r="G34" s="8"/>
      <c r="H34" s="3"/>
      <c r="I34" s="3"/>
      <c r="J34" s="3"/>
      <c r="K34" s="3"/>
    </row>
    <row r="35" spans="1:11" x14ac:dyDescent="0.45">
      <c r="A35" s="2" t="s">
        <v>92</v>
      </c>
      <c r="B35" s="6" t="s">
        <v>80</v>
      </c>
      <c r="C35" s="7"/>
      <c r="D35" s="17">
        <f>((D3*0.5)*(D8*1)*0.65)-D31</f>
        <v>151501.80288461538</v>
      </c>
      <c r="E35" s="10"/>
      <c r="F35" s="3"/>
      <c r="G35" s="8"/>
      <c r="H35" s="3" t="s">
        <v>83</v>
      </c>
      <c r="I35" s="3"/>
      <c r="J35" s="3"/>
      <c r="K35" s="3"/>
    </row>
    <row r="36" spans="1:11" x14ac:dyDescent="0.45">
      <c r="A36" s="7"/>
      <c r="B36" s="6" t="s">
        <v>82</v>
      </c>
      <c r="C36" s="7"/>
      <c r="D36" s="17">
        <f>((D3*0.5)*(D8*6)*0.65)-D31</f>
        <v>931501.80288461538</v>
      </c>
      <c r="E36" s="10"/>
      <c r="F36" s="3"/>
      <c r="G36" s="8"/>
      <c r="H36" s="3"/>
      <c r="I36" s="3"/>
      <c r="J36" s="3"/>
      <c r="K36" s="3"/>
    </row>
    <row r="37" spans="1:11" x14ac:dyDescent="0.45">
      <c r="A37" s="7"/>
      <c r="B37" s="6" t="s">
        <v>85</v>
      </c>
      <c r="C37" s="7"/>
      <c r="D37" s="17">
        <f>((D3*0.5)*(D8*12)*0.65)-D31</f>
        <v>1867501.8028846155</v>
      </c>
      <c r="E37" s="10"/>
      <c r="F37" s="3"/>
      <c r="G37" s="8"/>
      <c r="H37" s="3"/>
      <c r="I37" s="3"/>
      <c r="J37" s="3"/>
      <c r="K37" s="3"/>
    </row>
    <row r="38" spans="1:11" x14ac:dyDescent="0.45">
      <c r="A38" s="3"/>
      <c r="B38" s="3"/>
      <c r="C38" s="3"/>
      <c r="D38" s="3"/>
      <c r="E38" s="9"/>
      <c r="F38" s="3"/>
      <c r="G38" s="8"/>
      <c r="H38" s="3"/>
      <c r="I38" s="3"/>
      <c r="J38" s="3"/>
      <c r="K38" s="3"/>
    </row>
    <row r="39" spans="1:11" x14ac:dyDescent="0.45">
      <c r="A39" s="3"/>
      <c r="B39" s="3"/>
      <c r="C39" s="3"/>
      <c r="D39" s="3"/>
      <c r="E39" s="9"/>
      <c r="F39" s="3"/>
      <c r="G39" s="8"/>
      <c r="H39" s="3"/>
      <c r="I39" s="3"/>
      <c r="J39" s="3"/>
      <c r="K39" s="3"/>
    </row>
    <row r="40" spans="1:11" x14ac:dyDescent="0.45">
      <c r="A40" s="3"/>
      <c r="B40" s="3"/>
      <c r="C40" s="3"/>
      <c r="D40" s="3"/>
      <c r="E40" s="9"/>
      <c r="F40" s="3"/>
      <c r="G40" s="8"/>
      <c r="H40" s="3"/>
      <c r="I40" s="3"/>
      <c r="J40" s="3"/>
      <c r="K40" s="3"/>
    </row>
  </sheetData>
  <mergeCells count="3">
    <mergeCell ref="A1:K1"/>
    <mergeCell ref="A11:K11"/>
    <mergeCell ref="A26:K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zoomScale="88" zoomScaleNormal="88" workbookViewId="0">
      <selection activeCell="D43" sqref="D43"/>
    </sheetView>
  </sheetViews>
  <sheetFormatPr defaultColWidth="9.1328125" defaultRowHeight="14.25" x14ac:dyDescent="0.45"/>
  <cols>
    <col min="1" max="1" width="12.3984375" customWidth="1"/>
    <col min="2" max="2" width="34.3984375" customWidth="1"/>
    <col min="3" max="3" width="17.3984375" customWidth="1"/>
    <col min="4" max="4" width="13.1328125" bestFit="1" customWidth="1"/>
    <col min="5" max="5" width="13" customWidth="1"/>
    <col min="6" max="6" width="11.1328125" customWidth="1"/>
    <col min="7" max="7" width="14.265625" customWidth="1"/>
    <col min="9" max="9" width="15.3984375" customWidth="1"/>
    <col min="11" max="11" width="39.59765625" customWidth="1"/>
    <col min="12" max="12" width="28.86328125" customWidth="1"/>
    <col min="13" max="13" width="13.3984375" customWidth="1"/>
    <col min="14" max="14" width="15.3984375" customWidth="1"/>
    <col min="15" max="15" width="13.59765625" customWidth="1"/>
    <col min="18" max="18" width="13.3984375" customWidth="1"/>
    <col min="19" max="19" width="14.3984375" bestFit="1" customWidth="1"/>
  </cols>
  <sheetData>
    <row r="1" spans="1:12" s="1" customFormat="1" ht="18" x14ac:dyDescent="0.55000000000000004">
      <c r="A1" s="61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57"/>
    </row>
    <row r="2" spans="1:12" s="1" customFormat="1" ht="15.75" x14ac:dyDescent="0.5">
      <c r="A2" s="2"/>
      <c r="B2" s="3"/>
      <c r="C2" s="3"/>
      <c r="D2" s="3"/>
      <c r="E2" s="3"/>
      <c r="F2" s="3"/>
      <c r="G2" s="8"/>
      <c r="H2" s="5" t="s">
        <v>1</v>
      </c>
      <c r="I2" s="3"/>
      <c r="J2" s="3"/>
      <c r="K2" s="3"/>
      <c r="L2" s="3"/>
    </row>
    <row r="3" spans="1:12" s="1" customFormat="1" x14ac:dyDescent="0.45">
      <c r="A3" s="2" t="s">
        <v>119</v>
      </c>
      <c r="B3" s="3"/>
      <c r="C3" s="3"/>
      <c r="D3" s="50">
        <v>600</v>
      </c>
      <c r="E3" s="3" t="s">
        <v>110</v>
      </c>
      <c r="F3" s="3"/>
      <c r="G3" s="8"/>
      <c r="H3" s="3" t="s">
        <v>4</v>
      </c>
      <c r="I3" s="3"/>
      <c r="J3" s="3"/>
      <c r="K3" s="3"/>
      <c r="L3" s="3"/>
    </row>
    <row r="4" spans="1:12" x14ac:dyDescent="0.45">
      <c r="A4" s="2" t="s">
        <v>118</v>
      </c>
      <c r="B4" s="3"/>
      <c r="C4" s="3"/>
      <c r="D4" s="9"/>
      <c r="E4" s="3"/>
      <c r="F4" s="3"/>
      <c r="G4" s="8"/>
      <c r="H4" s="3"/>
      <c r="I4" s="3"/>
      <c r="J4" s="3"/>
      <c r="K4" s="3"/>
      <c r="L4" s="3"/>
    </row>
    <row r="5" spans="1:12" x14ac:dyDescent="0.45">
      <c r="A5" s="3"/>
      <c r="B5" s="3"/>
      <c r="C5" s="3"/>
      <c r="D5" s="9"/>
      <c r="E5" s="3"/>
      <c r="F5" s="3"/>
      <c r="G5" s="8"/>
      <c r="H5" s="3"/>
      <c r="I5" s="3"/>
      <c r="J5" s="3"/>
      <c r="K5" s="3"/>
      <c r="L5" s="3"/>
    </row>
    <row r="6" spans="1:12" x14ac:dyDescent="0.45">
      <c r="A6" s="2" t="s">
        <v>6</v>
      </c>
      <c r="B6" s="3"/>
      <c r="C6" s="3"/>
      <c r="D6" s="3"/>
      <c r="E6" s="3"/>
      <c r="F6" s="3"/>
      <c r="G6" s="8"/>
      <c r="H6" s="3"/>
      <c r="I6" s="3"/>
      <c r="J6" s="3"/>
      <c r="K6" s="3"/>
      <c r="L6" s="3"/>
    </row>
    <row r="7" spans="1:12" x14ac:dyDescent="0.45">
      <c r="A7" s="3"/>
      <c r="B7" s="3" t="s">
        <v>86</v>
      </c>
      <c r="C7" s="3"/>
      <c r="D7" s="38">
        <v>75000</v>
      </c>
      <c r="E7" s="3"/>
      <c r="F7" s="3"/>
      <c r="G7" s="8"/>
      <c r="H7" s="3"/>
      <c r="I7" s="3"/>
      <c r="J7" s="3"/>
      <c r="K7" s="3"/>
      <c r="L7" s="3"/>
    </row>
    <row r="8" spans="1:12" x14ac:dyDescent="0.45">
      <c r="A8" s="3"/>
      <c r="B8" s="3" t="s">
        <v>9</v>
      </c>
      <c r="C8" s="3"/>
      <c r="D8" s="47">
        <v>800</v>
      </c>
      <c r="E8" s="3"/>
      <c r="F8" s="3"/>
      <c r="G8" s="8"/>
      <c r="H8" s="3" t="s">
        <v>5</v>
      </c>
      <c r="I8" s="3"/>
      <c r="J8" s="3"/>
      <c r="K8" s="3"/>
      <c r="L8" s="3"/>
    </row>
    <row r="9" spans="1:12" x14ac:dyDescent="0.45">
      <c r="A9" s="3"/>
      <c r="B9" s="3" t="s">
        <v>12</v>
      </c>
      <c r="C9" s="3"/>
      <c r="D9" s="40">
        <v>35000</v>
      </c>
      <c r="E9" s="3"/>
      <c r="F9" s="3"/>
      <c r="G9" s="8"/>
      <c r="H9" s="3" t="s">
        <v>102</v>
      </c>
      <c r="I9" s="3"/>
      <c r="J9" s="3"/>
      <c r="K9" s="3"/>
      <c r="L9" s="3"/>
    </row>
    <row r="10" spans="1:12" x14ac:dyDescent="0.45">
      <c r="A10" s="3"/>
      <c r="B10" s="3"/>
      <c r="C10" s="3"/>
      <c r="D10" s="3"/>
      <c r="E10" s="3"/>
      <c r="F10" s="3"/>
      <c r="G10" s="8"/>
      <c r="H10" s="3" t="s">
        <v>13</v>
      </c>
      <c r="I10" s="3"/>
      <c r="J10" s="3"/>
      <c r="K10" s="3"/>
      <c r="L10" s="3"/>
    </row>
    <row r="11" spans="1:12" x14ac:dyDescent="0.45">
      <c r="A11" s="3"/>
      <c r="B11" s="3"/>
      <c r="C11" s="3"/>
      <c r="D11" s="3"/>
      <c r="E11" s="3"/>
      <c r="F11" s="3"/>
      <c r="G11" s="8"/>
      <c r="H11" s="3"/>
      <c r="I11" s="3"/>
      <c r="J11" s="3"/>
      <c r="K11" s="3"/>
      <c r="L11" s="3"/>
    </row>
    <row r="12" spans="1:12" x14ac:dyDescent="0.45">
      <c r="A12" s="3"/>
      <c r="B12" s="3"/>
      <c r="C12" s="3"/>
      <c r="D12" s="3"/>
      <c r="E12" s="3"/>
      <c r="F12" s="3"/>
      <c r="G12" s="8"/>
      <c r="H12" s="3"/>
      <c r="I12" s="3"/>
      <c r="J12" s="3"/>
      <c r="K12" s="3"/>
      <c r="L12" s="3"/>
    </row>
    <row r="13" spans="1:12" s="1" customFormat="1" ht="18" x14ac:dyDescent="0.55000000000000004">
      <c r="A13" s="61" t="s">
        <v>40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57"/>
    </row>
    <row r="14" spans="1:12" x14ac:dyDescent="0.45">
      <c r="A14" s="3"/>
      <c r="B14" s="3"/>
      <c r="C14" s="3"/>
      <c r="D14" s="3"/>
      <c r="E14" s="3"/>
      <c r="F14" s="3"/>
      <c r="G14" s="8"/>
      <c r="H14" s="3"/>
      <c r="I14" s="3"/>
      <c r="J14" s="3"/>
      <c r="K14" s="3"/>
      <c r="L14" s="3"/>
    </row>
    <row r="15" spans="1:12" x14ac:dyDescent="0.45">
      <c r="A15" s="2" t="s">
        <v>43</v>
      </c>
      <c r="B15" s="3"/>
      <c r="C15" s="3"/>
      <c r="D15" s="3"/>
      <c r="E15" s="3"/>
      <c r="F15" s="3"/>
      <c r="G15" s="8"/>
      <c r="H15" s="3"/>
      <c r="I15" s="3"/>
      <c r="J15" s="3"/>
      <c r="K15" s="3"/>
      <c r="L15" s="3"/>
    </row>
    <row r="16" spans="1:12" x14ac:dyDescent="0.45">
      <c r="A16" s="3"/>
      <c r="B16" s="3" t="s">
        <v>41</v>
      </c>
      <c r="C16" s="3"/>
      <c r="D16" s="45">
        <v>5</v>
      </c>
      <c r="E16" s="3" t="s">
        <v>42</v>
      </c>
      <c r="F16" s="3"/>
      <c r="G16" s="8"/>
      <c r="H16" s="3"/>
      <c r="I16" s="3"/>
      <c r="J16" s="3"/>
      <c r="K16" s="3"/>
      <c r="L16" s="9"/>
    </row>
    <row r="17" spans="1:12" x14ac:dyDescent="0.45">
      <c r="A17" s="3"/>
      <c r="B17" s="3" t="s">
        <v>44</v>
      </c>
      <c r="C17" s="3"/>
      <c r="D17" s="43">
        <v>30</v>
      </c>
      <c r="E17" s="3" t="s">
        <v>42</v>
      </c>
      <c r="F17" s="3"/>
      <c r="G17" s="8"/>
      <c r="H17" s="3"/>
      <c r="I17" s="3"/>
      <c r="J17" s="3"/>
      <c r="K17" s="3"/>
      <c r="L17" s="9"/>
    </row>
    <row r="18" spans="1:12" x14ac:dyDescent="0.45">
      <c r="A18" s="3"/>
      <c r="B18" s="3" t="s">
        <v>45</v>
      </c>
      <c r="C18" s="3"/>
      <c r="D18" s="44">
        <v>10</v>
      </c>
      <c r="E18" s="3" t="s">
        <v>42</v>
      </c>
      <c r="F18" s="3"/>
      <c r="G18" s="8"/>
      <c r="H18" s="3"/>
      <c r="I18" s="3"/>
      <c r="J18" s="3"/>
      <c r="K18" s="3"/>
      <c r="L18" s="3"/>
    </row>
    <row r="19" spans="1:12" x14ac:dyDescent="0.45">
      <c r="A19" s="3"/>
      <c r="B19" s="3"/>
      <c r="C19" s="3"/>
      <c r="D19" s="3"/>
      <c r="E19" s="3"/>
      <c r="F19" s="3"/>
      <c r="G19" s="8"/>
      <c r="H19" s="3"/>
      <c r="I19" s="3"/>
      <c r="J19" s="3"/>
      <c r="K19" s="3"/>
      <c r="L19" s="3"/>
    </row>
    <row r="20" spans="1:12" x14ac:dyDescent="0.45">
      <c r="A20" s="3"/>
      <c r="B20" s="3"/>
      <c r="C20" s="3"/>
      <c r="D20" s="3"/>
      <c r="E20" s="3"/>
      <c r="F20" s="3"/>
      <c r="G20" s="8"/>
      <c r="H20" s="3"/>
      <c r="I20" s="3"/>
      <c r="J20" s="3"/>
      <c r="K20" s="3"/>
      <c r="L20" s="3"/>
    </row>
    <row r="21" spans="1:12" x14ac:dyDescent="0.45">
      <c r="A21" s="2" t="s">
        <v>46</v>
      </c>
      <c r="B21" s="3"/>
      <c r="C21" s="3"/>
      <c r="D21" s="3"/>
      <c r="E21" s="3"/>
      <c r="F21" s="3"/>
      <c r="G21" s="8"/>
      <c r="H21" s="3"/>
      <c r="I21" s="3"/>
      <c r="J21" s="3"/>
      <c r="K21" s="3"/>
      <c r="L21" s="3"/>
    </row>
    <row r="22" spans="1:12" x14ac:dyDescent="0.45">
      <c r="A22" s="3"/>
      <c r="B22" s="3" t="s">
        <v>47</v>
      </c>
      <c r="C22" s="3"/>
      <c r="D22" s="45">
        <v>5</v>
      </c>
      <c r="E22" s="3" t="s">
        <v>42</v>
      </c>
      <c r="F22" s="3"/>
      <c r="G22" s="8"/>
      <c r="H22" s="3"/>
      <c r="I22" s="3"/>
      <c r="J22" s="3"/>
      <c r="K22" s="3"/>
      <c r="L22" s="3"/>
    </row>
    <row r="23" spans="1:12" x14ac:dyDescent="0.45">
      <c r="A23" s="3"/>
      <c r="B23" s="3" t="s">
        <v>48</v>
      </c>
      <c r="C23" s="3"/>
      <c r="D23" s="43">
        <v>10</v>
      </c>
      <c r="E23" s="3" t="s">
        <v>42</v>
      </c>
      <c r="F23" s="3"/>
      <c r="G23" s="8"/>
      <c r="H23" s="3"/>
      <c r="I23" s="3"/>
      <c r="J23" s="3"/>
      <c r="K23" s="3"/>
      <c r="L23" s="3"/>
    </row>
    <row r="24" spans="1:12" x14ac:dyDescent="0.45">
      <c r="A24" s="3"/>
      <c r="B24" s="3" t="s">
        <v>49</v>
      </c>
      <c r="C24" s="3"/>
      <c r="D24" s="43">
        <v>15</v>
      </c>
      <c r="E24" s="3" t="s">
        <v>42</v>
      </c>
      <c r="F24" s="3"/>
      <c r="G24" s="8"/>
      <c r="H24" s="3"/>
      <c r="I24" s="3"/>
      <c r="J24" s="3"/>
      <c r="K24" s="3"/>
      <c r="L24" s="3"/>
    </row>
    <row r="25" spans="1:12" x14ac:dyDescent="0.45">
      <c r="A25" s="3"/>
      <c r="B25" s="3" t="s">
        <v>50</v>
      </c>
      <c r="C25" s="3"/>
      <c r="D25" s="44">
        <v>20</v>
      </c>
      <c r="E25" s="3" t="s">
        <v>42</v>
      </c>
      <c r="F25" s="3"/>
      <c r="G25" s="8"/>
      <c r="H25" s="3"/>
      <c r="I25" s="3"/>
      <c r="J25" s="3"/>
      <c r="K25" s="3"/>
      <c r="L25" s="3"/>
    </row>
    <row r="26" spans="1:12" x14ac:dyDescent="0.45">
      <c r="A26" s="3"/>
      <c r="B26" s="3"/>
      <c r="C26" s="3"/>
      <c r="D26" s="3"/>
      <c r="E26" s="3"/>
      <c r="F26" s="3"/>
      <c r="G26" s="8"/>
      <c r="H26" s="3"/>
      <c r="I26" s="3"/>
      <c r="J26" s="3"/>
      <c r="K26" s="3"/>
      <c r="L26" s="3"/>
    </row>
    <row r="27" spans="1:12" x14ac:dyDescent="0.45">
      <c r="A27" s="3"/>
      <c r="B27" s="3"/>
      <c r="C27" s="3"/>
      <c r="D27" s="3"/>
      <c r="E27" s="3"/>
      <c r="F27" s="3"/>
      <c r="G27" s="8"/>
      <c r="H27" s="3"/>
      <c r="I27" s="3"/>
      <c r="J27" s="3"/>
      <c r="K27" s="3"/>
      <c r="L27" s="3"/>
    </row>
    <row r="28" spans="1:12" x14ac:dyDescent="0.45">
      <c r="A28" s="2" t="s">
        <v>51</v>
      </c>
      <c r="B28" s="3"/>
      <c r="C28" s="3"/>
      <c r="D28" s="3"/>
      <c r="E28" s="3"/>
      <c r="F28" s="3"/>
      <c r="G28" s="8"/>
      <c r="H28" s="3"/>
      <c r="I28" s="3"/>
      <c r="J28" s="3"/>
      <c r="K28" s="3"/>
      <c r="L28" s="3"/>
    </row>
    <row r="29" spans="1:12" x14ac:dyDescent="0.45">
      <c r="A29" s="3"/>
      <c r="B29" s="3"/>
      <c r="C29" s="3"/>
      <c r="D29" s="43">
        <v>15</v>
      </c>
      <c r="E29" s="3" t="s">
        <v>42</v>
      </c>
      <c r="F29" s="3"/>
      <c r="G29" s="8"/>
      <c r="H29" s="3"/>
      <c r="I29" s="3"/>
      <c r="J29" s="3"/>
      <c r="K29" s="3"/>
      <c r="L29" s="3"/>
    </row>
    <row r="30" spans="1:12" x14ac:dyDescent="0.45">
      <c r="A30" s="3"/>
      <c r="B30" s="3"/>
      <c r="C30" s="3"/>
      <c r="D30" s="3"/>
      <c r="E30" s="3"/>
      <c r="F30" s="3"/>
      <c r="G30" s="8"/>
      <c r="H30" s="3"/>
      <c r="I30" s="3"/>
      <c r="J30" s="3"/>
      <c r="K30" s="3"/>
      <c r="L30" s="3"/>
    </row>
    <row r="31" spans="1:12" x14ac:dyDescent="0.45">
      <c r="A31" s="3"/>
      <c r="B31" s="3"/>
      <c r="C31" s="3"/>
      <c r="D31" s="3"/>
      <c r="E31" s="3"/>
      <c r="F31" s="3"/>
      <c r="G31" s="8"/>
      <c r="H31" s="3"/>
      <c r="I31" s="3"/>
      <c r="J31" s="3"/>
      <c r="K31" s="3"/>
      <c r="L31" s="3"/>
    </row>
    <row r="32" spans="1:12" x14ac:dyDescent="0.45">
      <c r="A32" s="2" t="s">
        <v>52</v>
      </c>
      <c r="B32" s="3"/>
      <c r="C32" s="3"/>
      <c r="D32" s="3"/>
      <c r="E32" s="3"/>
      <c r="F32" s="3"/>
      <c r="G32" s="8"/>
      <c r="H32" s="3"/>
      <c r="I32" s="3"/>
      <c r="J32" s="3"/>
      <c r="K32" s="3"/>
      <c r="L32" s="3"/>
    </row>
    <row r="33" spans="1:12" x14ac:dyDescent="0.45">
      <c r="A33" s="3"/>
      <c r="B33" s="3"/>
      <c r="C33" s="3" t="s">
        <v>33</v>
      </c>
      <c r="D33" s="48">
        <f>((D3*0.5*D16)+(D3*0.5*D17*0.33)+(D3*0.5*D18*0.33)+(D3*0.5*D22*0.33)+(D3*0.5*D23*0.33)+(D3*0.5*D24*0.17)+(D3*0.5*D25*0.17)+(D3*0.5*D29))/60</f>
        <v>220.5</v>
      </c>
      <c r="E33" s="3"/>
      <c r="F33" s="3"/>
      <c r="G33" s="8"/>
      <c r="H33" s="3"/>
      <c r="I33" s="3"/>
      <c r="J33" s="3"/>
      <c r="K33" s="3"/>
      <c r="L33" s="3"/>
    </row>
    <row r="34" spans="1:12" x14ac:dyDescent="0.45">
      <c r="A34" s="3"/>
      <c r="B34" s="3"/>
      <c r="C34" s="3" t="s">
        <v>34</v>
      </c>
      <c r="D34" s="49">
        <f>D33/52/40</f>
        <v>0.10600961538461537</v>
      </c>
      <c r="E34" s="3"/>
      <c r="F34" s="3"/>
      <c r="G34" s="8"/>
      <c r="H34" s="3"/>
      <c r="I34" s="3"/>
      <c r="J34" s="3"/>
      <c r="K34" s="3"/>
      <c r="L34" s="3"/>
    </row>
    <row r="35" spans="1:12" x14ac:dyDescent="0.45">
      <c r="A35" s="3"/>
      <c r="B35" s="3"/>
      <c r="C35" s="3" t="s">
        <v>0</v>
      </c>
      <c r="D35" s="40">
        <f>D34*D7</f>
        <v>7950.7211538461524</v>
      </c>
      <c r="E35" s="3" t="s">
        <v>87</v>
      </c>
      <c r="F35" s="3"/>
      <c r="G35" s="8"/>
      <c r="H35" s="3"/>
      <c r="I35" s="3"/>
      <c r="J35" s="3"/>
      <c r="K35" s="3"/>
      <c r="L35" s="3"/>
    </row>
    <row r="36" spans="1:12" x14ac:dyDescent="0.45">
      <c r="A36" s="3"/>
      <c r="B36" s="3"/>
      <c r="C36" s="3"/>
      <c r="D36" s="3"/>
      <c r="E36" s="3"/>
      <c r="F36" s="3"/>
      <c r="G36" s="8"/>
      <c r="H36" s="3"/>
      <c r="I36" s="3"/>
      <c r="J36" s="3"/>
      <c r="K36" s="3"/>
      <c r="L36" s="3"/>
    </row>
    <row r="37" spans="1:12" x14ac:dyDescent="0.45">
      <c r="A37" s="3"/>
      <c r="B37" s="3"/>
      <c r="C37" s="3"/>
      <c r="D37" s="3"/>
      <c r="E37" s="3"/>
      <c r="F37" s="3"/>
      <c r="G37" s="8"/>
      <c r="H37" s="3"/>
      <c r="I37" s="3"/>
      <c r="J37" s="3"/>
      <c r="K37" s="3"/>
      <c r="L37" s="3"/>
    </row>
    <row r="38" spans="1:12" s="1" customFormat="1" ht="18" x14ac:dyDescent="0.55000000000000004">
      <c r="A38" s="61" t="s">
        <v>77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57"/>
    </row>
    <row r="39" spans="1:12" x14ac:dyDescent="0.45">
      <c r="A39" s="3"/>
      <c r="B39" s="3"/>
      <c r="C39" s="3"/>
      <c r="D39" s="3"/>
      <c r="E39" s="3"/>
      <c r="F39" s="3"/>
      <c r="G39" s="8"/>
      <c r="H39" s="3"/>
      <c r="I39" s="3"/>
      <c r="J39" s="3"/>
      <c r="K39" s="3"/>
      <c r="L39" s="3"/>
    </row>
    <row r="40" spans="1:12" x14ac:dyDescent="0.45">
      <c r="A40" s="63" t="s">
        <v>88</v>
      </c>
      <c r="B40" s="64"/>
      <c r="C40" s="64"/>
      <c r="D40" s="65"/>
      <c r="E40" s="3"/>
      <c r="F40" s="3"/>
      <c r="G40" s="8"/>
      <c r="H40" s="3"/>
      <c r="I40" s="3"/>
      <c r="J40" s="3"/>
      <c r="K40" s="3"/>
      <c r="L40" s="3"/>
    </row>
    <row r="41" spans="1:12" x14ac:dyDescent="0.45">
      <c r="A41" s="3" t="s">
        <v>0</v>
      </c>
      <c r="B41" s="3"/>
      <c r="C41" s="3"/>
      <c r="D41" s="12">
        <f>D9+D35</f>
        <v>42950.721153846156</v>
      </c>
      <c r="E41" s="3"/>
      <c r="F41" s="3"/>
      <c r="G41" s="8"/>
      <c r="H41" s="3"/>
      <c r="I41" s="3"/>
      <c r="J41" s="3"/>
      <c r="K41" s="3"/>
      <c r="L41" s="3"/>
    </row>
    <row r="42" spans="1:12" x14ac:dyDescent="0.45">
      <c r="A42" s="3"/>
      <c r="B42" s="3"/>
      <c r="C42" s="3"/>
      <c r="D42" s="3"/>
      <c r="E42" s="3"/>
      <c r="F42" s="3"/>
      <c r="G42" s="8"/>
      <c r="H42" s="3"/>
      <c r="I42" s="3"/>
      <c r="J42" s="3"/>
      <c r="K42" s="3"/>
      <c r="L42" s="3"/>
    </row>
    <row r="43" spans="1:12" x14ac:dyDescent="0.45">
      <c r="A43" s="2" t="s">
        <v>92</v>
      </c>
      <c r="B43" s="6" t="s">
        <v>80</v>
      </c>
      <c r="C43" s="7"/>
      <c r="D43" s="13">
        <f>((D3*0.5)*(D8*1))-D41</f>
        <v>197049.27884615384</v>
      </c>
      <c r="E43" s="3" t="s">
        <v>104</v>
      </c>
      <c r="F43" s="3"/>
      <c r="G43" s="8"/>
      <c r="H43" s="3" t="s">
        <v>83</v>
      </c>
      <c r="I43" s="3"/>
      <c r="J43" s="3"/>
      <c r="K43" s="3"/>
      <c r="L43" s="3"/>
    </row>
    <row r="44" spans="1:12" x14ac:dyDescent="0.45">
      <c r="A44" s="7"/>
      <c r="B44" s="6" t="s">
        <v>82</v>
      </c>
      <c r="C44" s="7"/>
      <c r="D44" s="13">
        <f>((D3*0.5)*(D8*6))-D41</f>
        <v>1397049.2788461538</v>
      </c>
      <c r="E44" s="3"/>
      <c r="F44" s="3"/>
      <c r="G44" s="8"/>
      <c r="H44" s="3" t="s">
        <v>93</v>
      </c>
      <c r="I44" s="3"/>
      <c r="J44" s="3"/>
      <c r="K44" s="3"/>
      <c r="L44" s="3"/>
    </row>
    <row r="45" spans="1:12" x14ac:dyDescent="0.45">
      <c r="A45" s="7"/>
      <c r="B45" s="6" t="s">
        <v>85</v>
      </c>
      <c r="C45" s="7"/>
      <c r="D45" s="13">
        <f>((D3*0.5)*(D8*12))-D41</f>
        <v>2837049.278846154</v>
      </c>
      <c r="E45" s="3"/>
      <c r="F45" s="3"/>
      <c r="G45" s="8"/>
      <c r="H45" s="3"/>
      <c r="I45" s="3"/>
      <c r="J45" s="3"/>
      <c r="K45" s="3"/>
      <c r="L45" s="3"/>
    </row>
    <row r="46" spans="1:12" x14ac:dyDescent="0.45">
      <c r="A46" s="3"/>
      <c r="B46" s="3"/>
      <c r="C46" s="3"/>
      <c r="D46" s="3"/>
      <c r="E46" s="9"/>
      <c r="F46" s="3"/>
      <c r="G46" s="8"/>
      <c r="H46" s="3"/>
      <c r="I46" s="3"/>
      <c r="J46" s="3"/>
      <c r="K46" s="3"/>
      <c r="L46" s="3"/>
    </row>
    <row r="47" spans="1:12" x14ac:dyDescent="0.45">
      <c r="A47" s="3"/>
      <c r="B47" s="3"/>
      <c r="C47" s="3"/>
      <c r="D47" s="3"/>
      <c r="E47" s="10"/>
      <c r="F47" s="3"/>
      <c r="G47" s="8"/>
      <c r="H47" s="3"/>
      <c r="I47" s="3"/>
      <c r="J47" s="3"/>
      <c r="K47" s="3"/>
      <c r="L47" s="3"/>
    </row>
    <row r="48" spans="1:12" x14ac:dyDescent="0.45">
      <c r="A48" s="63" t="s">
        <v>89</v>
      </c>
      <c r="B48" s="64"/>
      <c r="C48" s="64"/>
      <c r="D48" s="65"/>
      <c r="E48" s="10"/>
      <c r="F48" s="3"/>
      <c r="G48" s="8"/>
      <c r="H48" s="3"/>
      <c r="I48" s="3"/>
      <c r="J48" s="3"/>
      <c r="K48" s="3"/>
      <c r="L48" s="3"/>
    </row>
    <row r="49" spans="1:12" x14ac:dyDescent="0.45">
      <c r="A49" s="3" t="s">
        <v>0</v>
      </c>
      <c r="B49" s="3"/>
      <c r="C49" s="3"/>
      <c r="D49" s="12">
        <f>D35</f>
        <v>7950.7211538461524</v>
      </c>
      <c r="E49" s="10"/>
      <c r="F49" s="3"/>
      <c r="G49" s="8"/>
      <c r="H49" s="3"/>
      <c r="I49" s="3"/>
      <c r="J49" s="3"/>
      <c r="K49" s="3"/>
      <c r="L49" s="3"/>
    </row>
    <row r="50" spans="1:12" x14ac:dyDescent="0.45">
      <c r="A50" s="3"/>
      <c r="B50" s="3"/>
      <c r="C50" s="3"/>
      <c r="D50" s="3"/>
      <c r="E50" s="9"/>
      <c r="F50" s="3"/>
      <c r="G50" s="8"/>
      <c r="H50" s="3"/>
      <c r="I50" s="3"/>
      <c r="J50" s="3"/>
      <c r="K50" s="3"/>
      <c r="L50" s="3"/>
    </row>
    <row r="51" spans="1:12" x14ac:dyDescent="0.45">
      <c r="A51" s="2" t="s">
        <v>92</v>
      </c>
      <c r="B51" s="6" t="s">
        <v>80</v>
      </c>
      <c r="C51" s="7"/>
      <c r="D51" s="13">
        <f>((D3*0.5)*(D8*1))-D49</f>
        <v>232049.27884615384</v>
      </c>
      <c r="E51" s="9"/>
      <c r="F51" s="3"/>
      <c r="G51" s="8"/>
      <c r="H51" s="3"/>
      <c r="I51" s="3"/>
      <c r="J51" s="3"/>
      <c r="K51" s="3"/>
      <c r="L51" s="3"/>
    </row>
    <row r="52" spans="1:12" x14ac:dyDescent="0.45">
      <c r="A52" s="7"/>
      <c r="B52" s="6" t="s">
        <v>82</v>
      </c>
      <c r="C52" s="7"/>
      <c r="D52" s="13">
        <f>((D3*0.5)*(D8*6))-D49</f>
        <v>1432049.2788461538</v>
      </c>
      <c r="E52" s="9"/>
      <c r="F52" s="3"/>
      <c r="G52" s="8"/>
      <c r="H52" s="3"/>
      <c r="I52" s="3"/>
      <c r="J52" s="3"/>
      <c r="K52" s="3"/>
      <c r="L52" s="3"/>
    </row>
    <row r="53" spans="1:12" x14ac:dyDescent="0.45">
      <c r="A53" s="7"/>
      <c r="B53" s="6" t="s">
        <v>85</v>
      </c>
      <c r="C53" s="7"/>
      <c r="D53" s="13">
        <f>((D3*0.5)*(D8*12))-D49</f>
        <v>2872049.278846154</v>
      </c>
      <c r="E53" s="3"/>
      <c r="F53" s="3"/>
      <c r="G53" s="8"/>
      <c r="H53" s="3"/>
      <c r="I53" s="3"/>
      <c r="J53" s="3"/>
      <c r="K53" s="3"/>
      <c r="L53" s="3"/>
    </row>
    <row r="54" spans="1:12" x14ac:dyDescent="0.45">
      <c r="A54" s="3"/>
      <c r="B54" s="3"/>
      <c r="C54" s="3"/>
      <c r="D54" s="3"/>
      <c r="E54" s="3"/>
      <c r="F54" s="3"/>
      <c r="G54" s="8"/>
      <c r="H54" s="3"/>
      <c r="I54" s="3"/>
      <c r="J54" s="3"/>
      <c r="K54" s="3"/>
      <c r="L54" s="3"/>
    </row>
    <row r="55" spans="1:12" x14ac:dyDescent="0.45">
      <c r="A55" s="3"/>
      <c r="B55" s="3"/>
      <c r="C55" s="3"/>
      <c r="D55" s="3"/>
      <c r="E55" s="3"/>
      <c r="F55" s="3"/>
      <c r="G55" s="8"/>
      <c r="H55" s="3"/>
      <c r="I55" s="3"/>
      <c r="J55" s="3"/>
      <c r="K55" s="3"/>
      <c r="L55" s="3"/>
    </row>
    <row r="56" spans="1:12" x14ac:dyDescent="0.45">
      <c r="A56" s="3"/>
      <c r="B56" s="3"/>
      <c r="C56" s="3"/>
      <c r="D56" s="3"/>
      <c r="E56" s="3"/>
      <c r="F56" s="3"/>
      <c r="G56" s="8"/>
      <c r="H56" s="3"/>
      <c r="I56" s="3"/>
      <c r="J56" s="3"/>
      <c r="K56" s="3"/>
      <c r="L56" s="3"/>
    </row>
  </sheetData>
  <mergeCells count="5">
    <mergeCell ref="A1:K1"/>
    <mergeCell ref="A13:K13"/>
    <mergeCell ref="A38:K38"/>
    <mergeCell ref="A48:D48"/>
    <mergeCell ref="A40:D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4"/>
  <sheetViews>
    <sheetView topLeftCell="A61" zoomScale="85" zoomScaleNormal="85" workbookViewId="0">
      <selection activeCell="S17" sqref="S17"/>
    </sheetView>
  </sheetViews>
  <sheetFormatPr defaultColWidth="9.1328125" defaultRowHeight="14.25" x14ac:dyDescent="0.45"/>
  <cols>
    <col min="1" max="1" width="12.3984375" customWidth="1"/>
    <col min="2" max="2" width="34.3984375" customWidth="1"/>
    <col min="3" max="3" width="20.265625" customWidth="1"/>
    <col min="4" max="4" width="14.1328125" customWidth="1"/>
    <col min="5" max="5" width="13" customWidth="1"/>
    <col min="6" max="6" width="11.1328125" customWidth="1"/>
    <col min="7" max="7" width="13.3984375" customWidth="1"/>
    <col min="8" max="8" width="21.265625" customWidth="1"/>
    <col min="9" max="9" width="15.3984375" customWidth="1"/>
    <col min="11" max="11" width="39.59765625" customWidth="1"/>
    <col min="12" max="12" width="28.86328125" customWidth="1"/>
    <col min="13" max="13" width="13.3984375" customWidth="1"/>
    <col min="14" max="14" width="15.3984375" customWidth="1"/>
    <col min="15" max="15" width="13.59765625" customWidth="1"/>
    <col min="18" max="18" width="13.3984375" customWidth="1"/>
    <col min="19" max="19" width="14.3984375" bestFit="1" customWidth="1"/>
  </cols>
  <sheetData>
    <row r="1" spans="1:15" s="1" customFormat="1" ht="18" x14ac:dyDescent="0.55000000000000004">
      <c r="A1" s="61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56"/>
      <c r="M1" s="56"/>
      <c r="N1" s="56"/>
      <c r="O1" s="57"/>
    </row>
    <row r="2" spans="1:15" s="1" customFormat="1" ht="15.75" x14ac:dyDescent="0.5">
      <c r="A2" s="2"/>
      <c r="B2" s="3"/>
      <c r="C2" s="3"/>
      <c r="D2" s="3"/>
      <c r="E2" s="3"/>
      <c r="F2" s="3"/>
      <c r="G2" s="3"/>
      <c r="H2" s="8"/>
      <c r="I2" s="5" t="s">
        <v>1</v>
      </c>
      <c r="J2" s="3"/>
      <c r="K2" s="3"/>
      <c r="L2" s="3"/>
      <c r="M2" s="3"/>
      <c r="N2" s="3"/>
      <c r="O2" s="3"/>
    </row>
    <row r="3" spans="1:15" s="1" customFormat="1" x14ac:dyDescent="0.45">
      <c r="A3" s="2" t="s">
        <v>3</v>
      </c>
      <c r="B3" s="3"/>
      <c r="C3" s="3"/>
      <c r="D3" s="50">
        <v>600</v>
      </c>
      <c r="E3" s="3" t="s">
        <v>110</v>
      </c>
      <c r="F3" s="3"/>
      <c r="G3" s="3"/>
      <c r="H3" s="8"/>
      <c r="I3" s="3" t="s">
        <v>4</v>
      </c>
      <c r="J3" s="3"/>
      <c r="K3" s="3"/>
      <c r="L3" s="3"/>
      <c r="M3" s="3"/>
      <c r="N3" s="3"/>
      <c r="O3" s="3"/>
    </row>
    <row r="4" spans="1:15" x14ac:dyDescent="0.45">
      <c r="A4" s="3"/>
      <c r="B4" s="3"/>
      <c r="C4" s="3"/>
      <c r="D4" s="3"/>
      <c r="E4" s="3"/>
      <c r="F4" s="3"/>
      <c r="G4" s="3"/>
      <c r="H4" s="8"/>
      <c r="I4" s="3"/>
      <c r="J4" s="3"/>
      <c r="K4" s="3"/>
      <c r="L4" s="3"/>
      <c r="M4" s="3"/>
      <c r="N4" s="3"/>
      <c r="O4" s="3"/>
    </row>
    <row r="5" spans="1:15" x14ac:dyDescent="0.45">
      <c r="A5" s="3"/>
      <c r="B5" s="3"/>
      <c r="C5" s="3"/>
      <c r="D5" s="3"/>
      <c r="E5" s="3"/>
      <c r="F5" s="3"/>
      <c r="G5" s="3"/>
      <c r="H5" s="8"/>
      <c r="I5" s="3"/>
      <c r="J5" s="3"/>
      <c r="K5" s="3"/>
      <c r="L5" s="3"/>
      <c r="M5" s="3"/>
      <c r="N5" s="3"/>
      <c r="O5" s="3"/>
    </row>
    <row r="6" spans="1:15" x14ac:dyDescent="0.45">
      <c r="A6" s="2" t="s">
        <v>6</v>
      </c>
      <c r="B6" s="3"/>
      <c r="C6" s="3"/>
      <c r="D6" s="9"/>
      <c r="E6" s="3"/>
      <c r="F6" s="3"/>
      <c r="G6" s="3"/>
      <c r="H6" s="8"/>
      <c r="I6" s="3"/>
      <c r="J6" s="3"/>
      <c r="K6" s="3"/>
      <c r="L6" s="3"/>
      <c r="M6" s="3"/>
      <c r="N6" s="3"/>
      <c r="O6" s="3"/>
    </row>
    <row r="7" spans="1:15" x14ac:dyDescent="0.45">
      <c r="A7" s="3"/>
      <c r="B7" s="3" t="s">
        <v>7</v>
      </c>
      <c r="C7" s="9"/>
      <c r="D7" s="38">
        <v>75000</v>
      </c>
      <c r="E7" s="3"/>
      <c r="F7" s="3"/>
      <c r="G7" s="3"/>
      <c r="H7" s="8"/>
      <c r="I7" s="3" t="s">
        <v>10</v>
      </c>
      <c r="J7" s="3"/>
      <c r="K7" s="3"/>
      <c r="L7" s="3"/>
      <c r="M7" s="3"/>
      <c r="N7" s="3"/>
      <c r="O7" s="3"/>
    </row>
    <row r="8" spans="1:15" x14ac:dyDescent="0.45">
      <c r="A8" s="3"/>
      <c r="B8" s="3" t="s">
        <v>8</v>
      </c>
      <c r="C8" s="3"/>
      <c r="D8" s="47">
        <v>65000</v>
      </c>
      <c r="E8" s="3"/>
      <c r="F8" s="3"/>
      <c r="G8" s="3"/>
      <c r="H8" s="8"/>
      <c r="I8" s="3" t="s">
        <v>11</v>
      </c>
      <c r="J8" s="3"/>
      <c r="K8" s="3"/>
      <c r="L8" s="3"/>
      <c r="M8" s="3"/>
      <c r="N8" s="3"/>
      <c r="O8" s="3"/>
    </row>
    <row r="9" spans="1:15" x14ac:dyDescent="0.45">
      <c r="A9" s="3"/>
      <c r="B9" s="3" t="s">
        <v>9</v>
      </c>
      <c r="C9" s="3"/>
      <c r="D9" s="40">
        <v>800</v>
      </c>
      <c r="E9" s="3"/>
      <c r="F9" s="3"/>
      <c r="G9" s="3"/>
      <c r="H9" s="8"/>
      <c r="I9" s="3" t="s">
        <v>5</v>
      </c>
      <c r="J9" s="3"/>
      <c r="K9" s="3"/>
      <c r="L9" s="3"/>
      <c r="M9" s="3"/>
      <c r="N9" s="3"/>
      <c r="O9" s="3"/>
    </row>
    <row r="10" spans="1:15" x14ac:dyDescent="0.45">
      <c r="A10" s="3"/>
      <c r="B10" s="3"/>
      <c r="C10" s="3"/>
      <c r="D10" s="3"/>
      <c r="E10" s="3"/>
      <c r="F10" s="3"/>
      <c r="G10" s="3"/>
      <c r="H10" s="8"/>
      <c r="I10" s="3"/>
      <c r="J10" s="3"/>
      <c r="K10" s="3"/>
      <c r="L10" s="3"/>
      <c r="M10" s="3"/>
      <c r="N10" s="3"/>
      <c r="O10" s="3"/>
    </row>
    <row r="11" spans="1:15" x14ac:dyDescent="0.45">
      <c r="A11" s="3"/>
      <c r="B11" s="3"/>
      <c r="C11" s="3"/>
      <c r="D11" s="3"/>
      <c r="E11" s="3"/>
      <c r="F11" s="3"/>
      <c r="G11" s="3"/>
      <c r="H11" s="8"/>
      <c r="I11" s="3"/>
      <c r="J11" s="3"/>
      <c r="K11" s="3"/>
      <c r="L11" s="3"/>
      <c r="M11" s="3"/>
      <c r="N11" s="3"/>
      <c r="O11" s="3"/>
    </row>
    <row r="12" spans="1:15" s="1" customFormat="1" ht="18" x14ac:dyDescent="0.55000000000000004">
      <c r="A12" s="61" t="s">
        <v>106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56"/>
      <c r="M12" s="56"/>
      <c r="N12" s="56"/>
      <c r="O12" s="57"/>
    </row>
    <row r="13" spans="1:15" x14ac:dyDescent="0.45">
      <c r="A13" s="3"/>
      <c r="B13" s="3"/>
      <c r="C13" s="3"/>
      <c r="D13" s="3"/>
      <c r="E13" s="3"/>
      <c r="F13" s="3"/>
      <c r="G13" s="3"/>
      <c r="H13" s="8"/>
      <c r="I13" s="3"/>
      <c r="J13" s="3"/>
      <c r="K13" s="3"/>
      <c r="L13" s="3"/>
      <c r="M13" s="3"/>
      <c r="N13" s="3"/>
      <c r="O13" s="3"/>
    </row>
    <row r="14" spans="1:15" x14ac:dyDescent="0.45">
      <c r="A14" s="2" t="s">
        <v>31</v>
      </c>
      <c r="B14" s="3"/>
      <c r="C14" s="3"/>
      <c r="D14" s="43">
        <v>16</v>
      </c>
      <c r="E14" s="3" t="s">
        <v>111</v>
      </c>
      <c r="F14" s="3"/>
      <c r="G14" s="3"/>
      <c r="H14" s="8"/>
      <c r="I14" s="3" t="s">
        <v>16</v>
      </c>
      <c r="J14" s="3"/>
      <c r="K14" s="3"/>
      <c r="L14" s="3"/>
      <c r="M14" s="3"/>
      <c r="N14" s="3"/>
      <c r="O14" s="3"/>
    </row>
    <row r="15" spans="1:15" x14ac:dyDescent="0.45">
      <c r="A15" s="3"/>
      <c r="B15" s="3"/>
      <c r="C15" s="3"/>
      <c r="D15" s="3"/>
      <c r="E15" s="3"/>
      <c r="F15" s="3"/>
      <c r="G15" s="3"/>
      <c r="H15" s="8"/>
      <c r="I15" s="3"/>
      <c r="J15" s="3"/>
      <c r="K15" s="3"/>
      <c r="L15" s="3"/>
      <c r="M15" s="3"/>
      <c r="N15" s="3"/>
      <c r="O15" s="3"/>
    </row>
    <row r="16" spans="1:15" x14ac:dyDescent="0.45">
      <c r="A16" s="3"/>
      <c r="B16" s="3"/>
      <c r="C16" s="3"/>
      <c r="D16" s="3"/>
      <c r="E16" s="3"/>
      <c r="F16" s="3"/>
      <c r="G16" s="3"/>
      <c r="H16" s="8"/>
      <c r="I16" s="3"/>
      <c r="J16" s="3"/>
      <c r="K16" s="3"/>
      <c r="L16" s="3"/>
      <c r="M16" s="3"/>
      <c r="N16" s="3"/>
      <c r="O16" s="3"/>
    </row>
    <row r="17" spans="1:15" x14ac:dyDescent="0.45">
      <c r="A17" s="2" t="s">
        <v>14</v>
      </c>
      <c r="B17" s="3"/>
      <c r="C17" s="3"/>
      <c r="D17" s="3"/>
      <c r="E17" s="3"/>
      <c r="F17" s="3"/>
      <c r="G17" s="3"/>
      <c r="H17" s="8"/>
      <c r="I17" s="3"/>
      <c r="J17" s="3"/>
      <c r="K17" s="3"/>
      <c r="L17" s="3"/>
      <c r="M17" s="3"/>
      <c r="N17" s="3"/>
      <c r="O17" s="3"/>
    </row>
    <row r="18" spans="1:15" x14ac:dyDescent="0.45">
      <c r="A18" s="3"/>
      <c r="B18" s="3" t="s">
        <v>15</v>
      </c>
      <c r="C18" s="3"/>
      <c r="D18" s="43">
        <v>5</v>
      </c>
      <c r="E18" s="3" t="s">
        <v>112</v>
      </c>
      <c r="F18" s="3"/>
      <c r="G18" s="3"/>
      <c r="H18" s="8"/>
      <c r="I18" s="3" t="s">
        <v>98</v>
      </c>
      <c r="J18" s="3"/>
      <c r="K18" s="3"/>
      <c r="L18" s="3"/>
      <c r="M18" s="3"/>
      <c r="N18" s="3"/>
      <c r="O18" s="3"/>
    </row>
    <row r="19" spans="1:15" x14ac:dyDescent="0.45">
      <c r="A19" s="3"/>
      <c r="B19" s="3" t="s">
        <v>20</v>
      </c>
      <c r="C19" s="3"/>
      <c r="D19" s="43">
        <v>2</v>
      </c>
      <c r="E19" s="3" t="s">
        <v>58</v>
      </c>
      <c r="F19" s="3"/>
      <c r="G19" s="3"/>
      <c r="H19" s="8"/>
      <c r="I19" s="3" t="s">
        <v>21</v>
      </c>
      <c r="J19" s="3"/>
      <c r="K19" s="3"/>
      <c r="L19" s="3"/>
      <c r="M19" s="3"/>
      <c r="N19" s="3"/>
      <c r="O19" s="3"/>
    </row>
    <row r="20" spans="1:15" x14ac:dyDescent="0.45">
      <c r="A20" s="3"/>
      <c r="B20" s="3"/>
      <c r="C20" s="3"/>
      <c r="D20" s="3"/>
      <c r="E20" s="3"/>
      <c r="F20" s="3"/>
      <c r="G20" s="3"/>
      <c r="H20" s="8"/>
      <c r="I20" s="3"/>
      <c r="J20" s="3"/>
      <c r="K20" s="3"/>
      <c r="L20" s="3"/>
      <c r="M20" s="3"/>
      <c r="N20" s="3"/>
      <c r="O20" s="3"/>
    </row>
    <row r="21" spans="1:15" x14ac:dyDescent="0.45">
      <c r="A21" s="2" t="s">
        <v>22</v>
      </c>
      <c r="B21" s="3"/>
      <c r="C21" s="3"/>
      <c r="D21" s="3"/>
      <c r="E21" s="3"/>
      <c r="F21" s="3"/>
      <c r="G21" s="3"/>
      <c r="H21" s="8"/>
      <c r="I21" s="3" t="s">
        <v>23</v>
      </c>
      <c r="J21" s="3"/>
      <c r="K21" s="3"/>
      <c r="L21" s="3"/>
      <c r="M21" s="3"/>
      <c r="N21" s="3"/>
      <c r="O21" s="3"/>
    </row>
    <row r="22" spans="1:15" x14ac:dyDescent="0.45">
      <c r="A22" s="3"/>
      <c r="B22" s="3" t="s">
        <v>26</v>
      </c>
      <c r="C22" s="3"/>
      <c r="D22" s="43">
        <v>15</v>
      </c>
      <c r="E22" s="3" t="s">
        <v>58</v>
      </c>
      <c r="F22" s="3"/>
      <c r="G22" s="3"/>
      <c r="H22" s="8"/>
      <c r="I22" s="3" t="s">
        <v>24</v>
      </c>
      <c r="J22" s="3"/>
      <c r="K22" s="3"/>
      <c r="L22" s="3"/>
      <c r="M22" s="3"/>
      <c r="N22" s="3"/>
      <c r="O22" s="3"/>
    </row>
    <row r="23" spans="1:15" x14ac:dyDescent="0.45">
      <c r="A23" s="3"/>
      <c r="B23" s="3"/>
      <c r="C23" s="3"/>
      <c r="D23" s="3"/>
      <c r="E23" s="3"/>
      <c r="F23" s="3"/>
      <c r="G23" s="3"/>
      <c r="H23" s="8"/>
      <c r="I23" s="3" t="s">
        <v>25</v>
      </c>
      <c r="J23" s="3"/>
      <c r="K23" s="3"/>
      <c r="L23" s="3"/>
      <c r="M23" s="3"/>
      <c r="N23" s="3"/>
      <c r="O23" s="3"/>
    </row>
    <row r="24" spans="1:15" x14ac:dyDescent="0.45">
      <c r="A24" s="3"/>
      <c r="B24" s="3"/>
      <c r="C24" s="3"/>
      <c r="D24" s="3"/>
      <c r="E24" s="3"/>
      <c r="F24" s="3"/>
      <c r="G24" s="3"/>
      <c r="H24" s="8"/>
      <c r="I24" s="3" t="s">
        <v>38</v>
      </c>
      <c r="J24" s="3"/>
      <c r="K24" s="3"/>
      <c r="L24" s="3"/>
      <c r="M24" s="3"/>
      <c r="N24" s="3"/>
      <c r="O24" s="3"/>
    </row>
    <row r="25" spans="1:15" x14ac:dyDescent="0.45">
      <c r="A25" s="3"/>
      <c r="B25" s="3"/>
      <c r="C25" s="3"/>
      <c r="D25" s="3"/>
      <c r="E25" s="3"/>
      <c r="F25" s="3"/>
      <c r="G25" s="3"/>
      <c r="H25" s="8"/>
      <c r="I25" s="3" t="s">
        <v>101</v>
      </c>
      <c r="J25" s="3"/>
      <c r="K25" s="3"/>
      <c r="L25" s="3"/>
      <c r="M25" s="3"/>
      <c r="N25" s="3"/>
      <c r="O25" s="3"/>
    </row>
    <row r="26" spans="1:15" x14ac:dyDescent="0.45">
      <c r="A26" s="3"/>
      <c r="B26" s="3"/>
      <c r="C26" s="3"/>
      <c r="D26" s="3"/>
      <c r="E26" s="3"/>
      <c r="F26" s="3"/>
      <c r="G26" s="3"/>
      <c r="H26" s="8"/>
      <c r="I26" s="3" t="s">
        <v>37</v>
      </c>
      <c r="J26" s="3"/>
      <c r="K26" s="3"/>
      <c r="L26" s="3"/>
      <c r="M26" s="3"/>
      <c r="N26" s="3"/>
      <c r="O26" s="3"/>
    </row>
    <row r="27" spans="1:15" x14ac:dyDescent="0.45">
      <c r="A27" s="3"/>
      <c r="B27" s="3"/>
      <c r="C27" s="3"/>
      <c r="D27" s="3"/>
      <c r="E27" s="3"/>
      <c r="F27" s="3"/>
      <c r="G27" s="3"/>
      <c r="H27" s="8"/>
      <c r="I27" s="3" t="s">
        <v>28</v>
      </c>
      <c r="J27" s="3"/>
      <c r="K27" s="3"/>
      <c r="L27" s="3"/>
      <c r="M27" s="3"/>
      <c r="N27" s="3"/>
      <c r="O27" s="3"/>
    </row>
    <row r="28" spans="1:15" x14ac:dyDescent="0.45">
      <c r="A28" s="3"/>
      <c r="B28" s="3"/>
      <c r="C28" s="3"/>
      <c r="D28" s="3"/>
      <c r="E28" s="3"/>
      <c r="F28" s="3"/>
      <c r="G28" s="3"/>
      <c r="H28" s="8"/>
      <c r="I28" s="3"/>
      <c r="J28" s="3"/>
      <c r="K28" s="3"/>
      <c r="L28" s="3"/>
      <c r="M28" s="3"/>
      <c r="N28" s="3"/>
      <c r="O28" s="3"/>
    </row>
    <row r="29" spans="1:15" x14ac:dyDescent="0.45">
      <c r="A29" s="2" t="s">
        <v>27</v>
      </c>
      <c r="B29" s="3"/>
      <c r="C29" s="3"/>
      <c r="D29" s="3"/>
      <c r="E29" s="3"/>
      <c r="F29" s="3"/>
      <c r="G29" s="3"/>
      <c r="H29" s="8"/>
      <c r="I29" s="3"/>
      <c r="J29" s="3"/>
      <c r="K29" s="3"/>
      <c r="L29" s="3"/>
      <c r="M29" s="3"/>
      <c r="N29" s="3"/>
      <c r="O29" s="3"/>
    </row>
    <row r="30" spans="1:15" x14ac:dyDescent="0.45">
      <c r="A30" s="3"/>
      <c r="B30" s="3" t="s">
        <v>29</v>
      </c>
      <c r="C30" s="3"/>
      <c r="D30" s="43">
        <v>10</v>
      </c>
      <c r="E30" s="3" t="s">
        <v>58</v>
      </c>
      <c r="F30" s="3"/>
      <c r="G30" s="3"/>
      <c r="H30" s="8"/>
      <c r="I30" s="3" t="s">
        <v>99</v>
      </c>
      <c r="J30" s="3"/>
      <c r="K30" s="3"/>
      <c r="L30" s="3"/>
      <c r="M30" s="3"/>
      <c r="N30" s="3"/>
      <c r="O30" s="3"/>
    </row>
    <row r="31" spans="1:15" x14ac:dyDescent="0.45">
      <c r="A31" s="3"/>
      <c r="B31" s="3" t="s">
        <v>30</v>
      </c>
      <c r="C31" s="3"/>
      <c r="D31" s="43">
        <v>5</v>
      </c>
      <c r="E31" s="3" t="s">
        <v>58</v>
      </c>
      <c r="F31" s="3"/>
      <c r="G31" s="3"/>
      <c r="H31" s="8"/>
      <c r="I31" s="3" t="s">
        <v>100</v>
      </c>
      <c r="J31" s="3"/>
      <c r="K31" s="3"/>
      <c r="L31" s="3"/>
      <c r="M31" s="3"/>
      <c r="N31" s="3"/>
      <c r="O31" s="3"/>
    </row>
    <row r="32" spans="1:15" x14ac:dyDescent="0.45">
      <c r="A32" s="3"/>
      <c r="B32" s="3"/>
      <c r="C32" s="3"/>
      <c r="D32" s="3"/>
      <c r="E32" s="3"/>
      <c r="F32" s="3"/>
      <c r="G32" s="3"/>
      <c r="H32" s="8"/>
      <c r="I32" s="3"/>
      <c r="J32" s="3"/>
      <c r="K32" s="3"/>
      <c r="L32" s="3"/>
      <c r="M32" s="3"/>
      <c r="N32" s="3"/>
      <c r="O32" s="3"/>
    </row>
    <row r="33" spans="1:15" x14ac:dyDescent="0.45">
      <c r="A33" s="3"/>
      <c r="B33" s="3"/>
      <c r="C33" s="3"/>
      <c r="D33" s="3"/>
      <c r="E33" s="3"/>
      <c r="F33" s="3"/>
      <c r="G33" s="3"/>
      <c r="H33" s="8"/>
      <c r="I33" s="3"/>
      <c r="J33" s="3"/>
      <c r="K33" s="3"/>
      <c r="L33" s="3"/>
      <c r="M33" s="3"/>
      <c r="N33" s="3"/>
      <c r="O33" s="3"/>
    </row>
    <row r="34" spans="1:15" x14ac:dyDescent="0.45">
      <c r="A34" s="2" t="s">
        <v>91</v>
      </c>
      <c r="B34" s="3"/>
      <c r="C34" s="3"/>
      <c r="D34" s="3"/>
      <c r="E34" s="3"/>
      <c r="F34" s="3"/>
      <c r="G34" s="3"/>
      <c r="H34" s="8"/>
      <c r="I34" s="3"/>
      <c r="J34" s="3"/>
      <c r="K34" s="3"/>
      <c r="L34" s="3"/>
      <c r="M34" s="3"/>
      <c r="N34" s="3"/>
      <c r="O34" s="3"/>
    </row>
    <row r="35" spans="1:15" x14ac:dyDescent="0.45">
      <c r="A35" s="3"/>
      <c r="B35" s="2" t="s">
        <v>32</v>
      </c>
      <c r="C35" s="3" t="s">
        <v>33</v>
      </c>
      <c r="D35" s="43">
        <f>(D14*D22)+(D14*D19)+D30+D31</f>
        <v>287</v>
      </c>
      <c r="E35" s="3"/>
      <c r="F35" s="3"/>
      <c r="G35" s="3"/>
      <c r="H35" s="8"/>
      <c r="I35" s="3"/>
      <c r="J35" s="3"/>
      <c r="K35" s="3"/>
      <c r="L35" s="3"/>
      <c r="M35" s="3"/>
      <c r="N35" s="3"/>
      <c r="O35" s="3"/>
    </row>
    <row r="36" spans="1:15" x14ac:dyDescent="0.45">
      <c r="A36" s="3"/>
      <c r="B36" s="3"/>
      <c r="C36" s="3" t="s">
        <v>34</v>
      </c>
      <c r="D36" s="46">
        <f>(D35/D14)/40</f>
        <v>0.44843749999999999</v>
      </c>
      <c r="E36" s="3" t="s">
        <v>35</v>
      </c>
      <c r="F36" s="3"/>
      <c r="G36" s="3"/>
      <c r="H36" s="8"/>
      <c r="I36" s="3"/>
      <c r="J36" s="3"/>
      <c r="K36" s="3"/>
      <c r="L36" s="3"/>
      <c r="M36" s="3"/>
      <c r="N36" s="3"/>
      <c r="O36" s="3"/>
    </row>
    <row r="37" spans="1:15" x14ac:dyDescent="0.45">
      <c r="A37" s="3"/>
      <c r="B37" s="3"/>
      <c r="C37" s="3" t="s">
        <v>0</v>
      </c>
      <c r="D37" s="47">
        <f>(D36*D7)*(D14/52)</f>
        <v>10348.557692307693</v>
      </c>
      <c r="E37" s="3" t="s">
        <v>107</v>
      </c>
      <c r="F37" s="3"/>
      <c r="G37" s="3"/>
      <c r="H37" s="8"/>
      <c r="I37" s="3"/>
      <c r="J37" s="3"/>
      <c r="K37" s="3"/>
      <c r="L37" s="3"/>
      <c r="M37" s="3"/>
      <c r="N37" s="3"/>
      <c r="O37" s="3"/>
    </row>
    <row r="38" spans="1:15" x14ac:dyDescent="0.45">
      <c r="A38" s="3"/>
      <c r="B38" s="3"/>
      <c r="C38" s="3"/>
      <c r="D38" s="3"/>
      <c r="E38" s="3"/>
      <c r="F38" s="3"/>
      <c r="G38" s="3"/>
      <c r="H38" s="8"/>
      <c r="I38" s="3"/>
      <c r="J38" s="3"/>
      <c r="K38" s="3"/>
      <c r="L38" s="3"/>
      <c r="M38" s="3"/>
      <c r="N38" s="3"/>
      <c r="O38" s="3"/>
    </row>
    <row r="39" spans="1:15" x14ac:dyDescent="0.45">
      <c r="A39" s="3"/>
      <c r="B39" s="2" t="s">
        <v>36</v>
      </c>
      <c r="C39" s="3" t="s">
        <v>33</v>
      </c>
      <c r="D39" s="43">
        <f>D14*D18*D19</f>
        <v>160</v>
      </c>
      <c r="E39" s="3"/>
      <c r="F39" s="3"/>
      <c r="G39" s="3"/>
      <c r="H39" s="8"/>
      <c r="I39" s="3"/>
      <c r="J39" s="3"/>
      <c r="K39" s="3"/>
      <c r="L39" s="3"/>
      <c r="M39" s="3"/>
      <c r="N39" s="3"/>
      <c r="O39" s="3"/>
    </row>
    <row r="40" spans="1:15" x14ac:dyDescent="0.45">
      <c r="A40" s="3"/>
      <c r="B40" s="3"/>
      <c r="C40" s="3" t="s">
        <v>34</v>
      </c>
      <c r="D40" s="43">
        <f>D39/D14/40</f>
        <v>0.25</v>
      </c>
      <c r="E40" s="3" t="s">
        <v>39</v>
      </c>
      <c r="F40" s="3"/>
      <c r="G40" s="3"/>
      <c r="H40" s="8"/>
      <c r="I40" s="3"/>
      <c r="J40" s="3"/>
      <c r="K40" s="3"/>
      <c r="L40" s="3"/>
      <c r="M40" s="3"/>
      <c r="N40" s="3"/>
      <c r="O40" s="3"/>
    </row>
    <row r="41" spans="1:15" x14ac:dyDescent="0.45">
      <c r="A41" s="3"/>
      <c r="B41" s="3"/>
      <c r="C41" s="3" t="s">
        <v>0</v>
      </c>
      <c r="D41" s="47">
        <f>(D40*D7)*(D14/52)</f>
        <v>5769.2307692307695</v>
      </c>
      <c r="E41" s="3" t="s">
        <v>107</v>
      </c>
      <c r="F41" s="3"/>
      <c r="G41" s="3"/>
      <c r="H41" s="8"/>
      <c r="I41" s="3"/>
      <c r="J41" s="3"/>
      <c r="K41" s="3"/>
      <c r="L41" s="3"/>
      <c r="M41" s="3"/>
      <c r="N41" s="3"/>
      <c r="O41" s="3"/>
    </row>
    <row r="42" spans="1:15" x14ac:dyDescent="0.45">
      <c r="A42" s="3"/>
      <c r="B42" s="3"/>
      <c r="C42" s="3"/>
      <c r="D42" s="3"/>
      <c r="E42" s="3"/>
      <c r="F42" s="3"/>
      <c r="G42" s="3"/>
      <c r="H42" s="8"/>
      <c r="I42" s="3"/>
      <c r="J42" s="3"/>
      <c r="K42" s="3"/>
      <c r="L42" s="3"/>
      <c r="M42" s="3"/>
      <c r="N42" s="3"/>
      <c r="O42" s="3"/>
    </row>
    <row r="43" spans="1:15" x14ac:dyDescent="0.45">
      <c r="A43" s="3"/>
      <c r="B43" s="3"/>
      <c r="C43" s="3"/>
      <c r="D43" s="3"/>
      <c r="E43" s="3"/>
      <c r="F43" s="3"/>
      <c r="G43" s="3"/>
      <c r="H43" s="8"/>
      <c r="I43" s="3"/>
      <c r="J43" s="3"/>
      <c r="K43" s="3"/>
      <c r="L43" s="3"/>
      <c r="M43" s="3"/>
      <c r="N43" s="3"/>
      <c r="O43" s="3"/>
    </row>
    <row r="44" spans="1:15" x14ac:dyDescent="0.45">
      <c r="A44" s="3"/>
      <c r="B44" s="2" t="s">
        <v>65</v>
      </c>
      <c r="C44" s="3" t="s">
        <v>63</v>
      </c>
      <c r="D44" s="46">
        <f>SUM(D36,D40)</f>
        <v>0.69843750000000004</v>
      </c>
      <c r="E44" s="3"/>
      <c r="F44" s="3"/>
      <c r="G44" s="3"/>
      <c r="H44" s="8"/>
      <c r="I44" s="3"/>
      <c r="J44" s="3"/>
      <c r="K44" s="3"/>
      <c r="L44" s="3"/>
      <c r="M44" s="3"/>
      <c r="N44" s="3"/>
      <c r="O44" s="3"/>
    </row>
    <row r="45" spans="1:15" x14ac:dyDescent="0.45">
      <c r="A45" s="3"/>
      <c r="B45" s="3"/>
      <c r="C45" s="3" t="s">
        <v>64</v>
      </c>
      <c r="D45" s="47">
        <f>SUM(D37,D41)</f>
        <v>16117.788461538463</v>
      </c>
      <c r="E45" s="3"/>
      <c r="F45" s="3"/>
      <c r="G45" s="3"/>
      <c r="H45" s="8"/>
      <c r="I45" s="3"/>
      <c r="J45" s="3"/>
      <c r="K45" s="3"/>
      <c r="L45" s="3"/>
      <c r="M45" s="3"/>
      <c r="N45" s="3"/>
      <c r="O45" s="3"/>
    </row>
    <row r="46" spans="1:15" x14ac:dyDescent="0.45">
      <c r="A46" s="3"/>
      <c r="B46" s="3"/>
      <c r="C46" s="3"/>
      <c r="D46" s="3"/>
      <c r="E46" s="3"/>
      <c r="F46" s="3"/>
      <c r="G46" s="3"/>
      <c r="H46" s="8"/>
      <c r="I46" s="3"/>
      <c r="J46" s="3"/>
      <c r="K46" s="3"/>
      <c r="L46" s="3"/>
      <c r="M46" s="3"/>
      <c r="N46" s="3"/>
      <c r="O46" s="3"/>
    </row>
    <row r="47" spans="1:15" s="1" customFormat="1" ht="18" x14ac:dyDescent="0.55000000000000004">
      <c r="A47" s="61" t="s">
        <v>105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56"/>
      <c r="M47" s="56"/>
      <c r="N47" s="56"/>
      <c r="O47" s="57"/>
    </row>
    <row r="48" spans="1:15" x14ac:dyDescent="0.45">
      <c r="A48" s="3"/>
      <c r="B48" s="3"/>
      <c r="C48" s="3"/>
      <c r="D48" s="3"/>
      <c r="E48" s="3"/>
      <c r="F48" s="3"/>
      <c r="G48" s="3"/>
      <c r="H48" s="8"/>
      <c r="I48" s="3"/>
      <c r="J48" s="3"/>
      <c r="K48" s="3"/>
      <c r="L48" s="3"/>
      <c r="M48" s="3"/>
      <c r="N48" s="3"/>
      <c r="O48" s="3"/>
    </row>
    <row r="49" spans="1:15" x14ac:dyDescent="0.45">
      <c r="A49" s="2" t="s">
        <v>43</v>
      </c>
      <c r="B49" s="3"/>
      <c r="C49" s="3"/>
      <c r="D49" s="3"/>
      <c r="E49" s="3"/>
      <c r="F49" s="3"/>
      <c r="G49" s="3"/>
      <c r="H49" s="8"/>
      <c r="I49" s="3"/>
      <c r="J49" s="3"/>
      <c r="K49" s="3"/>
      <c r="L49" s="3"/>
      <c r="M49" s="3"/>
      <c r="N49" s="3"/>
      <c r="O49" s="3"/>
    </row>
    <row r="50" spans="1:15" x14ac:dyDescent="0.45">
      <c r="A50" s="3"/>
      <c r="B50" s="3" t="s">
        <v>41</v>
      </c>
      <c r="C50" s="3"/>
      <c r="D50" s="43">
        <v>5</v>
      </c>
      <c r="E50" s="3" t="s">
        <v>42</v>
      </c>
      <c r="F50" s="3"/>
      <c r="G50" s="3"/>
      <c r="H50" s="8"/>
      <c r="I50" s="3" t="s">
        <v>95</v>
      </c>
      <c r="J50" s="3"/>
      <c r="K50" s="3"/>
      <c r="L50" s="3"/>
      <c r="M50" s="3"/>
      <c r="N50" s="3"/>
      <c r="O50" s="3"/>
    </row>
    <row r="51" spans="1:15" x14ac:dyDescent="0.45">
      <c r="A51" s="3"/>
      <c r="B51" s="3"/>
      <c r="C51" s="3"/>
      <c r="D51" s="3"/>
      <c r="E51" s="3"/>
      <c r="F51" s="3"/>
      <c r="G51" s="3"/>
      <c r="H51" s="8"/>
      <c r="I51" s="3"/>
      <c r="J51" s="3"/>
      <c r="K51" s="3"/>
      <c r="L51" s="3"/>
      <c r="M51" s="3"/>
      <c r="N51" s="3"/>
      <c r="O51" s="3"/>
    </row>
    <row r="52" spans="1:15" x14ac:dyDescent="0.45">
      <c r="A52" s="2" t="s">
        <v>46</v>
      </c>
      <c r="B52" s="3"/>
      <c r="C52" s="3"/>
      <c r="D52" s="3"/>
      <c r="E52" s="3"/>
      <c r="F52" s="3"/>
      <c r="G52" s="3"/>
      <c r="H52" s="8"/>
      <c r="I52" s="3"/>
      <c r="J52" s="3"/>
      <c r="K52" s="3"/>
      <c r="L52" s="3"/>
      <c r="M52" s="3"/>
      <c r="N52" s="3"/>
      <c r="O52" s="3"/>
    </row>
    <row r="53" spans="1:15" x14ac:dyDescent="0.45">
      <c r="A53" s="3"/>
      <c r="B53" s="3" t="s">
        <v>47</v>
      </c>
      <c r="C53" s="3"/>
      <c r="D53" s="43">
        <v>5</v>
      </c>
      <c r="E53" s="3" t="s">
        <v>42</v>
      </c>
      <c r="F53" s="3"/>
      <c r="G53" s="3"/>
      <c r="H53" s="8"/>
      <c r="I53" s="3" t="s">
        <v>96</v>
      </c>
      <c r="J53" s="3"/>
      <c r="K53" s="3"/>
      <c r="L53" s="3"/>
      <c r="M53" s="3"/>
      <c r="N53" s="3"/>
      <c r="O53" s="3"/>
    </row>
    <row r="54" spans="1:15" x14ac:dyDescent="0.45">
      <c r="A54" s="3"/>
      <c r="B54" s="3" t="s">
        <v>48</v>
      </c>
      <c r="C54" s="3"/>
      <c r="D54" s="44">
        <v>10</v>
      </c>
      <c r="E54" s="3" t="s">
        <v>42</v>
      </c>
      <c r="F54" s="3"/>
      <c r="G54" s="3"/>
      <c r="H54" s="8"/>
      <c r="I54" s="3"/>
      <c r="J54" s="3"/>
      <c r="K54" s="3"/>
      <c r="L54" s="3"/>
      <c r="M54" s="3"/>
      <c r="N54" s="3"/>
      <c r="O54" s="3"/>
    </row>
    <row r="55" spans="1:15" x14ac:dyDescent="0.45">
      <c r="A55" s="3"/>
      <c r="B55" s="3"/>
      <c r="C55" s="3"/>
      <c r="D55" s="3"/>
      <c r="E55" s="3"/>
      <c r="F55" s="3"/>
      <c r="G55" s="3"/>
      <c r="H55" s="8"/>
      <c r="I55" s="3"/>
      <c r="J55" s="3"/>
      <c r="K55" s="3"/>
      <c r="L55" s="3"/>
      <c r="M55" s="3"/>
      <c r="N55" s="3"/>
      <c r="O55" s="3"/>
    </row>
    <row r="56" spans="1:15" x14ac:dyDescent="0.45">
      <c r="A56" s="2" t="s">
        <v>51</v>
      </c>
      <c r="B56" s="3"/>
      <c r="C56" s="3"/>
      <c r="D56" s="3"/>
      <c r="E56" s="3"/>
      <c r="F56" s="3"/>
      <c r="G56" s="3"/>
      <c r="H56" s="8"/>
      <c r="I56" s="3"/>
      <c r="J56" s="3"/>
      <c r="K56" s="3"/>
      <c r="L56" s="3"/>
      <c r="M56" s="3"/>
      <c r="N56" s="3"/>
      <c r="O56" s="3"/>
    </row>
    <row r="57" spans="1:15" x14ac:dyDescent="0.45">
      <c r="A57" s="3"/>
      <c r="B57" s="3"/>
      <c r="C57" s="3"/>
      <c r="D57" s="43">
        <v>15</v>
      </c>
      <c r="E57" s="3" t="s">
        <v>42</v>
      </c>
      <c r="F57" s="3"/>
      <c r="G57" s="3"/>
      <c r="H57" s="8"/>
      <c r="I57" s="3"/>
      <c r="J57" s="3"/>
      <c r="K57" s="3"/>
      <c r="L57" s="3"/>
      <c r="M57" s="3"/>
      <c r="N57" s="3"/>
      <c r="O57" s="3"/>
    </row>
    <row r="58" spans="1:15" x14ac:dyDescent="0.45">
      <c r="A58" s="3"/>
      <c r="B58" s="3"/>
      <c r="C58" s="3"/>
      <c r="D58" s="3"/>
      <c r="E58" s="3"/>
      <c r="F58" s="3"/>
      <c r="G58" s="3"/>
      <c r="H58" s="8"/>
      <c r="I58" s="3"/>
      <c r="J58" s="3"/>
      <c r="K58" s="3"/>
      <c r="L58" s="3"/>
      <c r="M58" s="3"/>
      <c r="N58" s="3"/>
      <c r="O58" s="3"/>
    </row>
    <row r="59" spans="1:15" x14ac:dyDescent="0.45">
      <c r="A59" s="2" t="s">
        <v>52</v>
      </c>
      <c r="B59" s="3"/>
      <c r="C59" s="3"/>
      <c r="D59" s="51"/>
      <c r="E59" s="3"/>
      <c r="F59" s="3"/>
      <c r="G59" s="3"/>
      <c r="H59" s="8"/>
      <c r="I59" s="3"/>
      <c r="J59" s="3"/>
      <c r="K59" s="3"/>
      <c r="L59" s="3"/>
      <c r="M59" s="3"/>
      <c r="N59" s="3"/>
      <c r="O59" s="3"/>
    </row>
    <row r="60" spans="1:15" x14ac:dyDescent="0.45">
      <c r="A60" s="3"/>
      <c r="B60" s="3"/>
      <c r="C60" s="3" t="s">
        <v>33</v>
      </c>
      <c r="D60" s="52">
        <f>((D3*0.5*D50)+(D3*0.5*D53*0.33)+(D3*0.5*D54*0.33)+(D3*0.5*D57))/60</f>
        <v>124.75</v>
      </c>
      <c r="E60" s="3"/>
      <c r="F60" s="3"/>
      <c r="G60" s="3"/>
      <c r="H60" s="8"/>
      <c r="I60" s="3"/>
      <c r="J60" s="3"/>
      <c r="K60" s="3"/>
      <c r="L60" s="3"/>
      <c r="M60" s="3"/>
      <c r="N60" s="3"/>
      <c r="O60" s="3"/>
    </row>
    <row r="61" spans="1:15" x14ac:dyDescent="0.45">
      <c r="A61" s="3"/>
      <c r="B61" s="3"/>
      <c r="C61" s="3" t="s">
        <v>34</v>
      </c>
      <c r="D61" s="49">
        <f>D60/52/40</f>
        <v>5.997596153846154E-2</v>
      </c>
      <c r="E61" s="3"/>
      <c r="F61" s="3"/>
      <c r="G61" s="3"/>
      <c r="H61" s="8"/>
      <c r="I61" s="3"/>
      <c r="J61" s="3"/>
      <c r="K61" s="3"/>
      <c r="L61" s="3"/>
      <c r="M61" s="3"/>
      <c r="N61" s="3"/>
      <c r="O61" s="3"/>
    </row>
    <row r="62" spans="1:15" x14ac:dyDescent="0.45">
      <c r="A62" s="3"/>
      <c r="B62" s="3"/>
      <c r="C62" s="3" t="s">
        <v>0</v>
      </c>
      <c r="D62" s="40">
        <f>D61*D8</f>
        <v>3898.4375</v>
      </c>
      <c r="E62" s="3" t="s">
        <v>108</v>
      </c>
      <c r="F62" s="3"/>
      <c r="G62" s="3"/>
      <c r="H62" s="8"/>
      <c r="I62" s="3"/>
      <c r="J62" s="3"/>
      <c r="K62" s="3"/>
      <c r="L62" s="3"/>
      <c r="M62" s="3"/>
      <c r="N62" s="3"/>
      <c r="O62" s="3"/>
    </row>
    <row r="63" spans="1:15" x14ac:dyDescent="0.45">
      <c r="A63" s="3"/>
      <c r="B63" s="3"/>
      <c r="C63" s="3"/>
      <c r="D63" s="3"/>
      <c r="E63" s="3"/>
      <c r="F63" s="3"/>
      <c r="G63" s="3"/>
      <c r="H63" s="8"/>
      <c r="I63" s="3"/>
      <c r="J63" s="3"/>
      <c r="K63" s="3"/>
      <c r="L63" s="3"/>
      <c r="M63" s="3"/>
      <c r="N63" s="3"/>
      <c r="O63" s="3"/>
    </row>
    <row r="64" spans="1:15" x14ac:dyDescent="0.45">
      <c r="A64" s="3"/>
      <c r="B64" s="3"/>
      <c r="C64" s="3"/>
      <c r="D64" s="3"/>
      <c r="E64" s="3"/>
      <c r="F64" s="3"/>
      <c r="G64" s="3"/>
      <c r="H64" s="8"/>
      <c r="I64" s="3"/>
      <c r="J64" s="3"/>
      <c r="K64" s="3"/>
      <c r="L64" s="3"/>
      <c r="M64" s="3"/>
      <c r="N64" s="3"/>
      <c r="O64" s="3"/>
    </row>
    <row r="65" spans="1:15" s="1" customFormat="1" ht="18" x14ac:dyDescent="0.55000000000000004">
      <c r="A65" s="61" t="s">
        <v>53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56"/>
      <c r="M65" s="56"/>
      <c r="N65" s="56"/>
      <c r="O65" s="57"/>
    </row>
    <row r="66" spans="1:15" x14ac:dyDescent="0.45">
      <c r="A66" s="3"/>
      <c r="B66" s="3"/>
      <c r="C66" s="3"/>
      <c r="D66" s="3"/>
      <c r="E66" s="3"/>
      <c r="F66" s="3"/>
      <c r="G66" s="3"/>
      <c r="H66" s="8"/>
      <c r="I66" s="3"/>
      <c r="J66" s="3"/>
      <c r="K66" s="3"/>
      <c r="L66" s="3"/>
      <c r="M66" s="3"/>
      <c r="N66" s="3"/>
      <c r="O66" s="3"/>
    </row>
    <row r="67" spans="1:15" x14ac:dyDescent="0.45">
      <c r="A67" s="2" t="s">
        <v>54</v>
      </c>
      <c r="B67" s="3"/>
      <c r="C67" s="3"/>
      <c r="D67" s="43">
        <v>5</v>
      </c>
      <c r="E67" s="3" t="s">
        <v>109</v>
      </c>
      <c r="F67" s="3"/>
      <c r="G67" s="3"/>
      <c r="H67" s="8"/>
      <c r="I67" s="3" t="s">
        <v>67</v>
      </c>
      <c r="J67" s="3"/>
      <c r="K67" s="3"/>
      <c r="L67" s="3"/>
      <c r="M67" s="3"/>
      <c r="N67" s="3"/>
      <c r="O67" s="3"/>
    </row>
    <row r="68" spans="1:15" x14ac:dyDescent="0.45">
      <c r="A68" s="3"/>
      <c r="B68" s="3"/>
      <c r="C68" s="3"/>
      <c r="D68" s="3"/>
      <c r="E68" s="3"/>
      <c r="F68" s="3"/>
      <c r="G68" s="3"/>
      <c r="H68" s="8"/>
      <c r="I68" s="3"/>
      <c r="J68" s="3"/>
      <c r="K68" s="3"/>
      <c r="L68" s="3"/>
      <c r="M68" s="3"/>
      <c r="N68" s="3"/>
      <c r="O68" s="3"/>
    </row>
    <row r="69" spans="1:15" x14ac:dyDescent="0.45">
      <c r="A69" s="3"/>
      <c r="B69" s="3"/>
      <c r="C69" s="3"/>
      <c r="D69" s="3"/>
      <c r="E69" s="3"/>
      <c r="F69" s="3"/>
      <c r="G69" s="3"/>
      <c r="H69" s="8"/>
      <c r="I69" s="3"/>
      <c r="J69" s="3"/>
      <c r="K69" s="3"/>
      <c r="L69" s="3"/>
      <c r="M69" s="3"/>
      <c r="N69" s="3"/>
      <c r="O69" s="3"/>
    </row>
    <row r="70" spans="1:15" x14ac:dyDescent="0.45">
      <c r="A70" s="2" t="s">
        <v>55</v>
      </c>
      <c r="B70" s="3"/>
      <c r="C70" s="3"/>
      <c r="D70" s="43">
        <v>10</v>
      </c>
      <c r="E70" s="3" t="s">
        <v>58</v>
      </c>
      <c r="F70" s="3"/>
      <c r="G70" s="3"/>
      <c r="H70" s="8"/>
      <c r="I70" s="3" t="s">
        <v>68</v>
      </c>
      <c r="J70" s="3"/>
      <c r="K70" s="3"/>
      <c r="L70" s="3"/>
      <c r="M70" s="3"/>
      <c r="N70" s="3"/>
      <c r="O70" s="3"/>
    </row>
    <row r="71" spans="1:15" x14ac:dyDescent="0.45">
      <c r="A71" s="3"/>
      <c r="B71" s="3"/>
      <c r="C71" s="3"/>
      <c r="D71" s="3"/>
      <c r="E71" s="3"/>
      <c r="F71" s="3"/>
      <c r="G71" s="3"/>
      <c r="H71" s="8"/>
      <c r="I71" s="3"/>
      <c r="J71" s="3"/>
      <c r="K71" s="3"/>
      <c r="L71" s="3"/>
      <c r="M71" s="3"/>
      <c r="N71" s="3"/>
      <c r="O71" s="3"/>
    </row>
    <row r="72" spans="1:15" x14ac:dyDescent="0.45">
      <c r="A72" s="3"/>
      <c r="B72" s="3"/>
      <c r="C72" s="3"/>
      <c r="D72" s="3"/>
      <c r="E72" s="3"/>
      <c r="F72" s="3"/>
      <c r="G72" s="3"/>
      <c r="H72" s="8"/>
      <c r="I72" s="3"/>
      <c r="J72" s="3"/>
      <c r="K72" s="3"/>
      <c r="L72" s="3"/>
      <c r="M72" s="3"/>
      <c r="N72" s="3"/>
      <c r="O72" s="3"/>
    </row>
    <row r="73" spans="1:15" x14ac:dyDescent="0.45">
      <c r="A73" s="2" t="s">
        <v>57</v>
      </c>
      <c r="B73" s="3"/>
      <c r="C73" s="3"/>
      <c r="D73" s="3"/>
      <c r="E73" s="3"/>
      <c r="F73" s="3"/>
      <c r="G73" s="3"/>
      <c r="H73" s="8"/>
      <c r="I73" s="3"/>
      <c r="J73" s="3"/>
      <c r="K73" s="3"/>
      <c r="L73" s="3"/>
      <c r="M73" s="3"/>
      <c r="N73" s="3"/>
      <c r="O73" s="3"/>
    </row>
    <row r="74" spans="1:15" x14ac:dyDescent="0.45">
      <c r="A74" s="3"/>
      <c r="B74" s="3"/>
      <c r="C74" s="3"/>
      <c r="D74" s="43">
        <v>2</v>
      </c>
      <c r="E74" s="3" t="s">
        <v>113</v>
      </c>
      <c r="F74" s="3"/>
      <c r="G74" s="3"/>
      <c r="H74" s="8"/>
      <c r="I74" s="3"/>
      <c r="J74" s="3"/>
      <c r="K74" s="3"/>
      <c r="L74" s="3"/>
      <c r="M74" s="3"/>
      <c r="N74" s="3"/>
      <c r="O74" s="3"/>
    </row>
    <row r="75" spans="1:15" x14ac:dyDescent="0.45">
      <c r="A75" s="3"/>
      <c r="B75" s="3"/>
      <c r="C75" s="3"/>
      <c r="D75" s="3"/>
      <c r="E75" s="3"/>
      <c r="F75" s="3"/>
      <c r="G75" s="3"/>
      <c r="H75" s="8"/>
      <c r="I75" s="3"/>
      <c r="J75" s="3"/>
      <c r="K75" s="3"/>
      <c r="L75" s="3"/>
      <c r="M75" s="3"/>
      <c r="N75" s="3"/>
      <c r="O75" s="3"/>
    </row>
    <row r="76" spans="1:15" x14ac:dyDescent="0.45">
      <c r="A76" s="2" t="s">
        <v>66</v>
      </c>
      <c r="B76" s="3"/>
      <c r="C76" s="3"/>
      <c r="D76" s="3"/>
      <c r="E76" s="3"/>
      <c r="F76" s="3"/>
      <c r="G76" s="3"/>
      <c r="H76" s="8"/>
      <c r="I76" s="3"/>
      <c r="J76" s="3"/>
      <c r="K76" s="3"/>
      <c r="L76" s="3"/>
      <c r="M76" s="3"/>
      <c r="N76" s="3"/>
      <c r="O76" s="3"/>
    </row>
    <row r="77" spans="1:15" x14ac:dyDescent="0.45">
      <c r="A77" s="3"/>
      <c r="B77" s="2" t="s">
        <v>72</v>
      </c>
      <c r="C77" s="3" t="s">
        <v>33</v>
      </c>
      <c r="D77" s="45">
        <f>(D67*D70)</f>
        <v>50</v>
      </c>
      <c r="E77" s="3"/>
      <c r="F77" s="3"/>
      <c r="G77" s="3"/>
      <c r="H77" s="8"/>
      <c r="I77" s="3"/>
      <c r="J77" s="3"/>
      <c r="K77" s="3"/>
      <c r="L77" s="3"/>
      <c r="M77" s="3"/>
      <c r="N77" s="3"/>
      <c r="O77" s="3"/>
    </row>
    <row r="78" spans="1:15" x14ac:dyDescent="0.45">
      <c r="A78" s="3"/>
      <c r="B78" s="3"/>
      <c r="C78" s="3" t="s">
        <v>34</v>
      </c>
      <c r="D78" s="46">
        <f>D77/52/40</f>
        <v>2.403846153846154E-2</v>
      </c>
      <c r="E78" s="3"/>
      <c r="F78" s="3"/>
      <c r="G78" s="3"/>
      <c r="H78" s="8"/>
      <c r="I78" s="3"/>
      <c r="J78" s="3"/>
      <c r="K78" s="3"/>
      <c r="L78" s="3"/>
      <c r="M78" s="3"/>
      <c r="N78" s="3"/>
      <c r="O78" s="3"/>
    </row>
    <row r="79" spans="1:15" x14ac:dyDescent="0.45">
      <c r="A79" s="3"/>
      <c r="B79" s="3"/>
      <c r="C79" s="3" t="s">
        <v>0</v>
      </c>
      <c r="D79" s="40">
        <f>D78*D8</f>
        <v>1562.5</v>
      </c>
      <c r="E79" s="3" t="s">
        <v>75</v>
      </c>
      <c r="F79" s="3"/>
      <c r="G79" s="3"/>
      <c r="H79" s="8"/>
      <c r="I79" s="3"/>
      <c r="J79" s="3"/>
      <c r="K79" s="3"/>
      <c r="L79" s="3"/>
      <c r="M79" s="3"/>
      <c r="N79" s="3"/>
      <c r="O79" s="3"/>
    </row>
    <row r="80" spans="1:15" x14ac:dyDescent="0.45">
      <c r="A80" s="3"/>
      <c r="B80" s="3"/>
      <c r="C80" s="3"/>
      <c r="D80" s="3"/>
      <c r="E80" s="3"/>
      <c r="F80" s="3"/>
      <c r="G80" s="3"/>
      <c r="H80" s="8"/>
      <c r="I80" s="3"/>
      <c r="J80" s="3"/>
      <c r="K80" s="3"/>
      <c r="L80" s="3"/>
      <c r="M80" s="3"/>
      <c r="N80" s="3"/>
      <c r="O80" s="3"/>
    </row>
    <row r="81" spans="1:15" x14ac:dyDescent="0.45">
      <c r="A81" s="3"/>
      <c r="B81" s="2" t="s">
        <v>73</v>
      </c>
      <c r="C81" s="3" t="s">
        <v>33</v>
      </c>
      <c r="D81" s="45">
        <f>((D67*D70)+(D74))*1.5</f>
        <v>78</v>
      </c>
      <c r="E81" s="3"/>
      <c r="F81" s="3"/>
      <c r="G81" s="3"/>
      <c r="H81" s="8"/>
      <c r="I81" s="3" t="s">
        <v>74</v>
      </c>
      <c r="J81" s="3"/>
      <c r="K81" s="3"/>
      <c r="L81" s="3"/>
      <c r="M81" s="3"/>
      <c r="N81" s="3"/>
      <c r="O81" s="3"/>
    </row>
    <row r="82" spans="1:15" x14ac:dyDescent="0.45">
      <c r="A82" s="3"/>
      <c r="B82" s="3"/>
      <c r="C82" s="3" t="s">
        <v>34</v>
      </c>
      <c r="D82" s="46">
        <f>D81/52/40</f>
        <v>3.7499999999999999E-2</v>
      </c>
      <c r="E82" s="3"/>
      <c r="F82" s="3"/>
      <c r="G82" s="3"/>
      <c r="H82" s="8"/>
      <c r="I82" s="3"/>
      <c r="J82" s="3"/>
      <c r="K82" s="3"/>
      <c r="L82" s="3"/>
      <c r="M82" s="3"/>
      <c r="N82" s="3"/>
      <c r="O82" s="3"/>
    </row>
    <row r="83" spans="1:15" x14ac:dyDescent="0.45">
      <c r="A83" s="3"/>
      <c r="B83" s="3"/>
      <c r="C83" s="3" t="s">
        <v>0</v>
      </c>
      <c r="D83" s="40">
        <f>D82*D7</f>
        <v>2812.5</v>
      </c>
      <c r="E83" s="3" t="s">
        <v>76</v>
      </c>
      <c r="F83" s="3"/>
      <c r="G83" s="3"/>
      <c r="H83" s="8"/>
      <c r="I83" s="3"/>
      <c r="J83" s="3"/>
      <c r="K83" s="3"/>
      <c r="L83" s="3"/>
      <c r="M83" s="3"/>
      <c r="N83" s="3"/>
      <c r="O83" s="3"/>
    </row>
    <row r="84" spans="1:15" x14ac:dyDescent="0.45">
      <c r="A84" s="3"/>
      <c r="B84" s="3"/>
      <c r="C84" s="3"/>
      <c r="D84" s="3"/>
      <c r="E84" s="3"/>
      <c r="F84" s="3"/>
      <c r="G84" s="3"/>
      <c r="H84" s="8"/>
      <c r="I84" s="3"/>
      <c r="J84" s="3"/>
      <c r="K84" s="3"/>
      <c r="L84" s="3"/>
      <c r="M84" s="3"/>
      <c r="N84" s="3"/>
      <c r="O84" s="3"/>
    </row>
    <row r="85" spans="1:15" s="1" customFormat="1" ht="18" x14ac:dyDescent="0.55000000000000004">
      <c r="A85" s="53" t="s">
        <v>77</v>
      </c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6"/>
      <c r="M85" s="56"/>
      <c r="N85" s="56"/>
      <c r="O85" s="57"/>
    </row>
    <row r="86" spans="1:15" x14ac:dyDescent="0.45">
      <c r="A86" s="3"/>
      <c r="B86" s="3"/>
      <c r="C86" s="3"/>
      <c r="D86" s="3"/>
      <c r="E86" s="3"/>
      <c r="F86" s="3"/>
      <c r="G86" s="3"/>
      <c r="H86" s="8"/>
      <c r="I86" s="3"/>
      <c r="J86" s="3"/>
      <c r="K86" s="3"/>
      <c r="L86" s="3"/>
      <c r="M86" s="3"/>
      <c r="N86" s="3"/>
      <c r="O86" s="3"/>
    </row>
    <row r="87" spans="1:15" x14ac:dyDescent="0.45">
      <c r="A87" s="2" t="s">
        <v>78</v>
      </c>
      <c r="B87" s="3"/>
      <c r="C87" s="3" t="s">
        <v>34</v>
      </c>
      <c r="D87" s="20">
        <f>D44</f>
        <v>0.69843750000000004</v>
      </c>
      <c r="E87" s="3"/>
      <c r="F87" s="3"/>
      <c r="G87" s="3"/>
      <c r="H87" s="8"/>
      <c r="I87" s="3" t="s">
        <v>39</v>
      </c>
      <c r="J87" s="3"/>
      <c r="K87" s="3"/>
      <c r="L87" s="3"/>
      <c r="M87" s="3"/>
      <c r="N87" s="3"/>
      <c r="O87" s="3"/>
    </row>
    <row r="88" spans="1:15" x14ac:dyDescent="0.45">
      <c r="A88" s="3"/>
      <c r="B88" s="3"/>
      <c r="C88" s="3" t="s">
        <v>0</v>
      </c>
      <c r="D88" s="21">
        <f>D45</f>
        <v>16117.788461538463</v>
      </c>
      <c r="E88" s="3"/>
      <c r="F88" s="3"/>
      <c r="G88" s="3"/>
      <c r="H88" s="8"/>
      <c r="I88" s="3"/>
      <c r="J88" s="3"/>
      <c r="K88" s="3"/>
      <c r="L88" s="3"/>
      <c r="M88" s="3"/>
      <c r="N88" s="3"/>
      <c r="O88" s="3"/>
    </row>
    <row r="89" spans="1:15" x14ac:dyDescent="0.45">
      <c r="A89" s="3"/>
      <c r="B89" s="3"/>
      <c r="C89" s="3"/>
      <c r="D89" s="3"/>
      <c r="E89" s="3"/>
      <c r="F89" s="3"/>
      <c r="G89" s="3"/>
      <c r="H89" s="8"/>
      <c r="I89" s="3"/>
      <c r="J89" s="3"/>
      <c r="K89" s="3"/>
      <c r="L89" s="3"/>
      <c r="M89" s="3"/>
      <c r="N89" s="3"/>
      <c r="O89" s="3"/>
    </row>
    <row r="90" spans="1:15" x14ac:dyDescent="0.45">
      <c r="A90" s="2" t="s">
        <v>79</v>
      </c>
      <c r="B90" s="3"/>
      <c r="C90" s="3" t="s">
        <v>34</v>
      </c>
      <c r="D90" s="22">
        <f>SUM(D61,D78,D82)</f>
        <v>0.12151442307692309</v>
      </c>
      <c r="E90" s="3"/>
      <c r="F90" s="3"/>
      <c r="G90" s="3"/>
      <c r="H90" s="8"/>
      <c r="I90" s="3"/>
      <c r="J90" s="3"/>
      <c r="K90" s="3"/>
      <c r="L90" s="3"/>
      <c r="M90" s="3"/>
      <c r="N90" s="3"/>
      <c r="O90" s="3"/>
    </row>
    <row r="91" spans="1:15" x14ac:dyDescent="0.45">
      <c r="A91" s="3"/>
      <c r="B91" s="3"/>
      <c r="C91" s="3" t="s">
        <v>0</v>
      </c>
      <c r="D91" s="23">
        <f>SUM(D62,D79,D83)</f>
        <v>8273.4375</v>
      </c>
      <c r="E91" s="3"/>
      <c r="F91" s="3"/>
      <c r="G91" s="3"/>
      <c r="H91" s="8"/>
      <c r="I91" s="3"/>
      <c r="J91" s="3"/>
      <c r="K91" s="3"/>
      <c r="L91" s="3"/>
      <c r="M91" s="3"/>
      <c r="N91" s="3"/>
      <c r="O91" s="3"/>
    </row>
    <row r="92" spans="1:15" x14ac:dyDescent="0.45">
      <c r="A92" s="3"/>
      <c r="B92" s="3"/>
      <c r="C92" s="3"/>
      <c r="D92" s="3"/>
      <c r="E92" s="3"/>
      <c r="F92" s="3"/>
      <c r="G92" s="3"/>
      <c r="H92" s="8"/>
      <c r="I92" s="3"/>
      <c r="J92" s="3"/>
      <c r="K92" s="3"/>
      <c r="L92" s="3"/>
      <c r="M92" s="3"/>
      <c r="N92" s="3"/>
      <c r="O92" s="3"/>
    </row>
    <row r="93" spans="1:15" x14ac:dyDescent="0.45">
      <c r="A93" s="63" t="s">
        <v>94</v>
      </c>
      <c r="B93" s="64"/>
      <c r="C93" s="64"/>
      <c r="D93" s="66"/>
      <c r="E93" s="3"/>
      <c r="F93" s="3"/>
      <c r="G93" s="3"/>
      <c r="H93" s="8"/>
      <c r="I93" s="3"/>
      <c r="J93" s="3"/>
      <c r="K93" s="3"/>
      <c r="L93" s="3"/>
      <c r="M93" s="3"/>
      <c r="N93" s="3"/>
      <c r="O93" s="3"/>
    </row>
    <row r="94" spans="1:15" x14ac:dyDescent="0.45">
      <c r="A94" s="2" t="s">
        <v>81</v>
      </c>
      <c r="B94" s="18" t="s">
        <v>80</v>
      </c>
      <c r="C94" s="3"/>
      <c r="D94" s="24">
        <f>((D3*0.5)*(D9*1)*0.65)-D88-D91</f>
        <v>131608.77403846153</v>
      </c>
      <c r="E94" s="3"/>
      <c r="F94" s="3"/>
      <c r="G94" s="3"/>
      <c r="H94" s="8"/>
      <c r="I94" s="3" t="s">
        <v>83</v>
      </c>
      <c r="J94" s="3"/>
      <c r="K94" s="3"/>
      <c r="L94" s="3"/>
      <c r="M94" s="3"/>
      <c r="N94" s="3"/>
      <c r="O94" s="3"/>
    </row>
    <row r="95" spans="1:15" x14ac:dyDescent="0.45">
      <c r="A95" s="3"/>
      <c r="B95" s="18" t="s">
        <v>82</v>
      </c>
      <c r="C95" s="3"/>
      <c r="D95" s="25">
        <f>((D3*0.5)*(D9*6)*0.65)-D88-D91</f>
        <v>911608.7740384615</v>
      </c>
      <c r="E95" s="3"/>
      <c r="F95" s="3"/>
      <c r="G95" s="3"/>
      <c r="H95" s="8"/>
      <c r="I95" s="3"/>
      <c r="J95" s="3"/>
      <c r="K95" s="3"/>
      <c r="L95" s="3"/>
      <c r="M95" s="3"/>
      <c r="N95" s="3"/>
      <c r="O95" s="3"/>
    </row>
    <row r="96" spans="1:15" x14ac:dyDescent="0.45">
      <c r="A96" s="3"/>
      <c r="B96" s="18" t="s">
        <v>85</v>
      </c>
      <c r="C96" s="3"/>
      <c r="D96" s="26">
        <f>((D3*0.5)*(D9*12)*0.65)-D88-D91</f>
        <v>1847608.7740384615</v>
      </c>
      <c r="E96" s="3"/>
      <c r="F96" s="3"/>
      <c r="G96" s="3"/>
      <c r="H96" s="8"/>
      <c r="I96" s="3"/>
      <c r="J96" s="3"/>
      <c r="K96" s="3"/>
      <c r="L96" s="3"/>
      <c r="M96" s="3"/>
      <c r="N96" s="3"/>
      <c r="O96" s="3"/>
    </row>
    <row r="97" spans="1:15" x14ac:dyDescent="0.45">
      <c r="A97" s="3"/>
      <c r="B97" s="3"/>
      <c r="C97" s="3"/>
      <c r="D97" s="19"/>
      <c r="E97" s="3"/>
      <c r="F97" s="3"/>
      <c r="G97" s="3"/>
      <c r="H97" s="8"/>
      <c r="I97" s="3"/>
      <c r="J97" s="3"/>
      <c r="K97" s="3"/>
      <c r="L97" s="3"/>
      <c r="M97" s="3"/>
      <c r="N97" s="3"/>
      <c r="O97" s="3"/>
    </row>
    <row r="98" spans="1:15" x14ac:dyDescent="0.45">
      <c r="A98" s="63" t="s">
        <v>89</v>
      </c>
      <c r="B98" s="64"/>
      <c r="C98" s="64"/>
      <c r="D98" s="66"/>
      <c r="E98" s="3"/>
      <c r="F98" s="3"/>
      <c r="G98" s="3"/>
      <c r="H98" s="8"/>
      <c r="I98" s="3"/>
      <c r="J98" s="3"/>
      <c r="K98" s="3"/>
      <c r="L98" s="3"/>
      <c r="M98" s="3"/>
      <c r="N98" s="3"/>
      <c r="O98" s="3"/>
    </row>
    <row r="99" spans="1:15" x14ac:dyDescent="0.45">
      <c r="A99" s="2" t="s">
        <v>81</v>
      </c>
      <c r="B99" s="18" t="s">
        <v>80</v>
      </c>
      <c r="C99" s="3"/>
      <c r="D99" s="24">
        <f>((D3*0.5)*(D9*1)*0.65)-D91</f>
        <v>147726.5625</v>
      </c>
      <c r="E99" s="3"/>
      <c r="F99" s="3"/>
      <c r="G99" s="3"/>
      <c r="H99" s="8"/>
      <c r="I99" s="3"/>
      <c r="J99" s="3"/>
      <c r="K99" s="3"/>
      <c r="L99" s="3"/>
      <c r="M99" s="3"/>
      <c r="N99" s="3"/>
      <c r="O99" s="3"/>
    </row>
    <row r="100" spans="1:15" x14ac:dyDescent="0.45">
      <c r="A100" s="3"/>
      <c r="B100" s="18" t="s">
        <v>82</v>
      </c>
      <c r="C100" s="3"/>
      <c r="D100" s="24">
        <f>((D3*0.5)*(D9*6)*0.65)-D91</f>
        <v>927726.5625</v>
      </c>
      <c r="E100" s="3"/>
      <c r="F100" s="3"/>
      <c r="G100" s="3"/>
      <c r="H100" s="8"/>
      <c r="I100" s="3"/>
      <c r="J100" s="3"/>
      <c r="K100" s="3"/>
      <c r="L100" s="3"/>
      <c r="M100" s="3"/>
      <c r="N100" s="3"/>
      <c r="O100" s="3"/>
    </row>
    <row r="101" spans="1:15" x14ac:dyDescent="0.45">
      <c r="A101" s="3"/>
      <c r="B101" s="18" t="s">
        <v>85</v>
      </c>
      <c r="C101" s="3"/>
      <c r="D101" s="24">
        <f>((D3*0.5)*(D9*12)*0.65)-D91</f>
        <v>1863726.5625</v>
      </c>
      <c r="E101" s="3"/>
      <c r="F101" s="3"/>
      <c r="G101" s="3"/>
      <c r="H101" s="8"/>
      <c r="I101" s="3"/>
      <c r="J101" s="3"/>
      <c r="K101" s="3"/>
      <c r="L101" s="3"/>
      <c r="M101" s="3"/>
      <c r="N101" s="3"/>
      <c r="O101" s="3"/>
    </row>
    <row r="102" spans="1:15" x14ac:dyDescent="0.45">
      <c r="A102" s="3"/>
      <c r="B102" s="3"/>
      <c r="C102" s="3"/>
      <c r="D102" s="3"/>
      <c r="E102" s="3"/>
      <c r="F102" s="3"/>
      <c r="G102" s="3"/>
      <c r="H102" s="27"/>
      <c r="I102" s="3"/>
      <c r="J102" s="3"/>
      <c r="K102" s="3"/>
      <c r="L102" s="3"/>
      <c r="M102" s="3"/>
      <c r="N102" s="3"/>
      <c r="O102" s="3"/>
    </row>
    <row r="103" spans="1:15" x14ac:dyDescent="0.45">
      <c r="A103" s="3"/>
      <c r="B103" s="3"/>
      <c r="C103" s="3"/>
      <c r="D103" s="3"/>
      <c r="E103" s="3"/>
      <c r="F103" s="3"/>
      <c r="G103" s="3"/>
      <c r="H103" s="27"/>
      <c r="I103" s="3"/>
      <c r="J103" s="3"/>
      <c r="K103" s="3"/>
      <c r="L103" s="3"/>
      <c r="M103" s="3"/>
      <c r="N103" s="3"/>
      <c r="O103" s="3"/>
    </row>
    <row r="104" spans="1:15" x14ac:dyDescent="0.45">
      <c r="A104" s="3"/>
      <c r="B104" s="3"/>
      <c r="C104" s="3"/>
      <c r="D104" s="3"/>
      <c r="E104" s="3"/>
      <c r="F104" s="3"/>
      <c r="G104" s="3"/>
      <c r="H104" s="27"/>
      <c r="I104" s="3"/>
      <c r="J104" s="3"/>
      <c r="K104" s="3"/>
      <c r="L104" s="3"/>
      <c r="M104" s="3"/>
      <c r="N104" s="3"/>
      <c r="O104" s="3"/>
    </row>
  </sheetData>
  <mergeCells count="6">
    <mergeCell ref="A98:D98"/>
    <mergeCell ref="A1:K1"/>
    <mergeCell ref="A47:K47"/>
    <mergeCell ref="A65:K65"/>
    <mergeCell ref="A12:K12"/>
    <mergeCell ref="A93:D9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6"/>
  <sheetViews>
    <sheetView tabSelected="1" topLeftCell="A79" zoomScale="85" zoomScaleNormal="85" workbookViewId="0">
      <selection activeCell="H82" sqref="H82"/>
    </sheetView>
  </sheetViews>
  <sheetFormatPr defaultColWidth="9.1328125" defaultRowHeight="14.25" x14ac:dyDescent="0.45"/>
  <cols>
    <col min="1" max="1" width="12.3984375" customWidth="1"/>
    <col min="2" max="2" width="34.3984375" customWidth="1"/>
    <col min="3" max="3" width="14.86328125" customWidth="1"/>
    <col min="4" max="4" width="14.1328125" customWidth="1"/>
    <col min="5" max="5" width="13" customWidth="1"/>
    <col min="6" max="6" width="11.1328125" customWidth="1"/>
    <col min="7" max="7" width="36" customWidth="1"/>
    <col min="9" max="9" width="15.3984375" customWidth="1"/>
    <col min="11" max="11" width="39.59765625" customWidth="1"/>
    <col min="12" max="12" width="17.59765625" customWidth="1"/>
    <col min="13" max="13" width="13.3984375" customWidth="1"/>
    <col min="14" max="14" width="15.3984375" customWidth="1"/>
    <col min="15" max="15" width="13.59765625" customWidth="1"/>
    <col min="18" max="18" width="13.3984375" customWidth="1"/>
    <col min="19" max="19" width="14.3984375" bestFit="1" customWidth="1"/>
  </cols>
  <sheetData>
    <row r="1" spans="1:22" s="1" customFormat="1" ht="19.5" customHeight="1" x14ac:dyDescent="0.65">
      <c r="A1" s="61" t="s">
        <v>117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58"/>
      <c r="M1" s="58"/>
      <c r="N1" s="59"/>
      <c r="O1" s="37"/>
      <c r="P1" s="37"/>
      <c r="Q1" s="37"/>
      <c r="R1" s="37"/>
      <c r="S1" s="37"/>
      <c r="T1" s="37"/>
      <c r="U1" s="37"/>
      <c r="V1" s="37"/>
    </row>
    <row r="2" spans="1:22" s="1" customFormat="1" ht="15.75" x14ac:dyDescent="0.5">
      <c r="A2" s="2"/>
      <c r="B2" s="3"/>
      <c r="C2" s="3"/>
      <c r="D2" s="3"/>
      <c r="E2" s="3"/>
      <c r="F2" s="3"/>
      <c r="G2" s="8"/>
      <c r="H2" s="5" t="s">
        <v>1</v>
      </c>
      <c r="I2" s="3"/>
      <c r="J2" s="3"/>
      <c r="K2" s="3"/>
      <c r="L2" s="3"/>
      <c r="M2" s="3"/>
      <c r="N2" s="3"/>
    </row>
    <row r="3" spans="1:22" s="1" customFormat="1" x14ac:dyDescent="0.45">
      <c r="A3" s="2" t="s">
        <v>3</v>
      </c>
      <c r="B3" s="3"/>
      <c r="C3" s="3"/>
      <c r="D3" s="3"/>
      <c r="E3" s="3"/>
      <c r="F3" s="3"/>
      <c r="G3" s="8"/>
      <c r="H3" s="3" t="s">
        <v>4</v>
      </c>
      <c r="I3" s="3"/>
      <c r="J3" s="3"/>
      <c r="K3" s="3"/>
      <c r="L3" s="3"/>
      <c r="M3" s="3"/>
      <c r="N3" s="3"/>
    </row>
    <row r="4" spans="1:22" x14ac:dyDescent="0.45">
      <c r="A4" s="3"/>
      <c r="B4" s="3"/>
      <c r="C4" s="3"/>
      <c r="D4" s="42">
        <v>600</v>
      </c>
      <c r="E4" s="3" t="s">
        <v>110</v>
      </c>
      <c r="F4" s="3"/>
      <c r="G4" s="8"/>
      <c r="H4" s="3"/>
      <c r="I4" s="3"/>
      <c r="J4" s="3"/>
      <c r="K4" s="3"/>
      <c r="L4" s="3"/>
      <c r="M4" s="3"/>
      <c r="N4" s="3"/>
    </row>
    <row r="5" spans="1:22" x14ac:dyDescent="0.45">
      <c r="A5" s="3"/>
      <c r="B5" s="3"/>
      <c r="C5" s="3"/>
      <c r="D5" s="3"/>
      <c r="E5" s="3"/>
      <c r="F5" s="3"/>
      <c r="G5" s="8"/>
      <c r="H5" s="3"/>
      <c r="I5" s="3"/>
      <c r="J5" s="3"/>
      <c r="K5" s="3"/>
      <c r="L5" s="3"/>
      <c r="M5" s="3"/>
      <c r="N5" s="3"/>
    </row>
    <row r="6" spans="1:22" x14ac:dyDescent="0.45">
      <c r="A6" s="2" t="s">
        <v>6</v>
      </c>
      <c r="B6" s="3"/>
      <c r="C6" s="3"/>
      <c r="D6" s="3"/>
      <c r="E6" s="3"/>
      <c r="F6" s="3"/>
      <c r="G6" s="8"/>
      <c r="H6" s="3"/>
      <c r="I6" s="3"/>
      <c r="J6" s="3"/>
      <c r="K6" s="3"/>
      <c r="L6" s="3"/>
      <c r="M6" s="3"/>
      <c r="N6" s="3"/>
    </row>
    <row r="7" spans="1:22" x14ac:dyDescent="0.45">
      <c r="A7" s="3"/>
      <c r="B7" s="3" t="s">
        <v>7</v>
      </c>
      <c r="C7" s="3"/>
      <c r="D7" s="38">
        <v>75000</v>
      </c>
      <c r="E7" s="3"/>
      <c r="F7" s="3"/>
      <c r="G7" s="8"/>
      <c r="H7" s="3" t="s">
        <v>10</v>
      </c>
      <c r="I7" s="3"/>
      <c r="J7" s="3"/>
      <c r="K7" s="3"/>
      <c r="L7" s="3"/>
      <c r="M7" s="3"/>
      <c r="N7" s="3"/>
    </row>
    <row r="8" spans="1:22" x14ac:dyDescent="0.45">
      <c r="A8" s="3"/>
      <c r="B8" s="3" t="s">
        <v>8</v>
      </c>
      <c r="C8" s="3"/>
      <c r="D8" s="41">
        <v>65000</v>
      </c>
      <c r="E8" s="3"/>
      <c r="F8" s="3"/>
      <c r="G8" s="8"/>
      <c r="H8" s="3" t="s">
        <v>11</v>
      </c>
      <c r="I8" s="3"/>
      <c r="J8" s="3"/>
      <c r="K8" s="3"/>
      <c r="L8" s="3"/>
      <c r="M8" s="3"/>
      <c r="N8" s="3"/>
    </row>
    <row r="9" spans="1:22" x14ac:dyDescent="0.45">
      <c r="A9" s="3"/>
      <c r="B9" s="3" t="s">
        <v>9</v>
      </c>
      <c r="C9" s="3"/>
      <c r="D9" s="39">
        <v>800</v>
      </c>
      <c r="E9" s="3"/>
      <c r="F9" s="3"/>
      <c r="G9" s="8"/>
      <c r="H9" s="3" t="s">
        <v>5</v>
      </c>
      <c r="I9" s="3"/>
      <c r="J9" s="3"/>
      <c r="K9" s="3"/>
      <c r="L9" s="3"/>
      <c r="M9" s="3"/>
      <c r="N9" s="3"/>
    </row>
    <row r="10" spans="1:22" x14ac:dyDescent="0.45">
      <c r="A10" s="3"/>
      <c r="B10" s="3" t="s">
        <v>12</v>
      </c>
      <c r="C10" s="3"/>
      <c r="D10" s="40">
        <v>35000</v>
      </c>
      <c r="E10" s="3"/>
      <c r="F10" s="3"/>
      <c r="G10" s="8"/>
      <c r="H10" s="3" t="s">
        <v>102</v>
      </c>
      <c r="I10" s="3"/>
      <c r="J10" s="3"/>
      <c r="K10" s="3"/>
      <c r="L10" s="3"/>
      <c r="M10" s="3"/>
      <c r="N10" s="3"/>
    </row>
    <row r="11" spans="1:22" x14ac:dyDescent="0.45">
      <c r="A11" s="3"/>
      <c r="B11" s="3"/>
      <c r="C11" s="3"/>
      <c r="D11" s="3"/>
      <c r="E11" s="3"/>
      <c r="F11" s="3"/>
      <c r="G11" s="8"/>
      <c r="H11" s="3" t="s">
        <v>13</v>
      </c>
      <c r="I11" s="3"/>
      <c r="J11" s="3"/>
      <c r="K11" s="3"/>
      <c r="L11" s="3"/>
      <c r="M11" s="3"/>
      <c r="N11" s="3"/>
    </row>
    <row r="12" spans="1:22" x14ac:dyDescent="0.45">
      <c r="A12" s="3"/>
      <c r="B12" s="3"/>
      <c r="C12" s="3"/>
      <c r="D12" s="3"/>
      <c r="E12" s="3"/>
      <c r="F12" s="3"/>
      <c r="G12" s="8"/>
      <c r="H12" s="3"/>
      <c r="I12" s="3"/>
      <c r="J12" s="3"/>
      <c r="K12" s="3"/>
      <c r="L12" s="3"/>
      <c r="M12" s="3"/>
      <c r="N12" s="3"/>
    </row>
    <row r="13" spans="1:22" x14ac:dyDescent="0.45">
      <c r="A13" s="3"/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3"/>
      <c r="N13" s="3"/>
    </row>
    <row r="14" spans="1:22" s="1" customFormat="1" ht="21" x14ac:dyDescent="0.65">
      <c r="A14" s="61" t="s">
        <v>106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58"/>
      <c r="M14" s="58"/>
      <c r="N14" s="59"/>
    </row>
    <row r="15" spans="1:22" x14ac:dyDescent="0.45">
      <c r="A15" s="3"/>
      <c r="B15" s="3"/>
      <c r="C15" s="3"/>
      <c r="D15" s="3"/>
      <c r="E15" s="3"/>
      <c r="F15" s="3"/>
      <c r="G15" s="8"/>
      <c r="H15" s="3"/>
      <c r="I15" s="3"/>
      <c r="J15" s="3"/>
      <c r="K15" s="3"/>
      <c r="L15" s="3"/>
      <c r="M15" s="3"/>
      <c r="N15" s="3"/>
    </row>
    <row r="16" spans="1:22" x14ac:dyDescent="0.45">
      <c r="A16" s="2" t="s">
        <v>31</v>
      </c>
      <c r="B16" s="3"/>
      <c r="C16" s="3"/>
      <c r="D16" s="43">
        <v>16</v>
      </c>
      <c r="E16" s="3" t="s">
        <v>111</v>
      </c>
      <c r="F16" s="3"/>
      <c r="G16" s="8"/>
      <c r="H16" s="3" t="s">
        <v>16</v>
      </c>
      <c r="I16" s="3"/>
      <c r="J16" s="3"/>
      <c r="K16" s="3"/>
      <c r="L16" s="3"/>
      <c r="M16" s="3"/>
      <c r="N16" s="3"/>
    </row>
    <row r="17" spans="1:14" x14ac:dyDescent="0.45">
      <c r="A17" s="3"/>
      <c r="B17" s="3"/>
      <c r="C17" s="3"/>
      <c r="D17" s="3"/>
      <c r="E17" s="3"/>
      <c r="F17" s="3"/>
      <c r="G17" s="8"/>
      <c r="H17" s="3"/>
      <c r="I17" s="3" t="s">
        <v>17</v>
      </c>
      <c r="J17" s="3"/>
      <c r="K17" s="3"/>
      <c r="L17" s="3"/>
      <c r="M17" s="3"/>
      <c r="N17" s="3"/>
    </row>
    <row r="18" spans="1:14" x14ac:dyDescent="0.45">
      <c r="A18" s="3"/>
      <c r="B18" s="3"/>
      <c r="C18" s="3"/>
      <c r="D18" s="3"/>
      <c r="E18" s="3"/>
      <c r="F18" s="3"/>
      <c r="G18" s="8"/>
      <c r="H18" s="3"/>
      <c r="I18" s="3" t="s">
        <v>18</v>
      </c>
      <c r="J18" s="3"/>
      <c r="K18" s="3"/>
      <c r="L18" s="3"/>
      <c r="M18" s="3"/>
      <c r="N18" s="3"/>
    </row>
    <row r="19" spans="1:14" x14ac:dyDescent="0.45">
      <c r="A19" s="3"/>
      <c r="B19" s="3"/>
      <c r="C19" s="3"/>
      <c r="D19" s="3"/>
      <c r="E19" s="3"/>
      <c r="F19" s="3"/>
      <c r="G19" s="8"/>
      <c r="H19" s="3"/>
      <c r="I19" s="3" t="s">
        <v>97</v>
      </c>
      <c r="J19" s="3"/>
      <c r="K19" s="3"/>
      <c r="L19" s="3"/>
      <c r="M19" s="3"/>
      <c r="N19" s="3"/>
    </row>
    <row r="20" spans="1:14" x14ac:dyDescent="0.45">
      <c r="A20" s="3"/>
      <c r="B20" s="3"/>
      <c r="C20" s="3"/>
      <c r="D20" s="3"/>
      <c r="E20" s="3"/>
      <c r="F20" s="3"/>
      <c r="G20" s="8"/>
      <c r="H20" s="3"/>
      <c r="I20" s="3" t="s">
        <v>19</v>
      </c>
      <c r="J20" s="3"/>
      <c r="K20" s="3"/>
      <c r="L20" s="3"/>
      <c r="M20" s="3"/>
      <c r="N20" s="3"/>
    </row>
    <row r="21" spans="1:14" x14ac:dyDescent="0.45">
      <c r="A21" s="3"/>
      <c r="B21" s="3"/>
      <c r="C21" s="3"/>
      <c r="D21" s="3"/>
      <c r="E21" s="3"/>
      <c r="F21" s="3"/>
      <c r="G21" s="8"/>
      <c r="H21" s="3"/>
      <c r="I21" s="3"/>
      <c r="J21" s="3"/>
      <c r="K21" s="3"/>
      <c r="L21" s="3"/>
      <c r="M21" s="3"/>
      <c r="N21" s="3"/>
    </row>
    <row r="22" spans="1:14" x14ac:dyDescent="0.45">
      <c r="A22" s="2" t="s">
        <v>14</v>
      </c>
      <c r="B22" s="3"/>
      <c r="C22" s="3"/>
      <c r="D22" s="3"/>
      <c r="E22" s="3"/>
      <c r="F22" s="3"/>
      <c r="G22" s="8"/>
      <c r="H22" s="3"/>
      <c r="I22" s="3"/>
      <c r="J22" s="3"/>
      <c r="K22" s="3"/>
      <c r="L22" s="3"/>
      <c r="M22" s="3"/>
      <c r="N22" s="3"/>
    </row>
    <row r="23" spans="1:14" x14ac:dyDescent="0.45">
      <c r="A23" s="3"/>
      <c r="B23" s="3" t="s">
        <v>15</v>
      </c>
      <c r="C23" s="3"/>
      <c r="D23" s="43">
        <v>5</v>
      </c>
      <c r="E23" s="3" t="s">
        <v>112</v>
      </c>
      <c r="F23" s="3"/>
      <c r="G23" s="8"/>
      <c r="H23" s="3" t="s">
        <v>103</v>
      </c>
      <c r="I23" s="3"/>
      <c r="J23" s="3"/>
      <c r="K23" s="3"/>
      <c r="L23" s="3"/>
      <c r="M23" s="3"/>
      <c r="N23" s="3"/>
    </row>
    <row r="24" spans="1:14" x14ac:dyDescent="0.45">
      <c r="A24" s="3"/>
      <c r="B24" s="3" t="s">
        <v>20</v>
      </c>
      <c r="C24" s="3"/>
      <c r="D24" s="43">
        <v>2</v>
      </c>
      <c r="E24" s="3" t="s">
        <v>58</v>
      </c>
      <c r="F24" s="3"/>
      <c r="G24" s="8"/>
      <c r="H24" s="3" t="s">
        <v>21</v>
      </c>
      <c r="I24" s="3"/>
      <c r="J24" s="3"/>
      <c r="K24" s="3"/>
      <c r="L24" s="3"/>
      <c r="M24" s="3"/>
      <c r="N24" s="3"/>
    </row>
    <row r="25" spans="1:14" x14ac:dyDescent="0.45">
      <c r="A25" s="3"/>
      <c r="B25" s="3"/>
      <c r="C25" s="3"/>
      <c r="D25" s="3"/>
      <c r="E25" s="3"/>
      <c r="F25" s="3"/>
      <c r="G25" s="8"/>
      <c r="H25" s="3"/>
      <c r="I25" s="3"/>
      <c r="J25" s="3"/>
      <c r="K25" s="3"/>
      <c r="L25" s="3"/>
      <c r="M25" s="3"/>
      <c r="N25" s="3"/>
    </row>
    <row r="26" spans="1:14" x14ac:dyDescent="0.45">
      <c r="A26" s="2" t="s">
        <v>22</v>
      </c>
      <c r="B26" s="3"/>
      <c r="C26" s="3"/>
      <c r="D26" s="3"/>
      <c r="E26" s="3"/>
      <c r="F26" s="3"/>
      <c r="G26" s="8"/>
      <c r="H26" s="3" t="s">
        <v>23</v>
      </c>
      <c r="I26" s="3"/>
      <c r="J26" s="3"/>
      <c r="K26" s="3"/>
      <c r="L26" s="3"/>
      <c r="M26" s="3"/>
      <c r="N26" s="3"/>
    </row>
    <row r="27" spans="1:14" x14ac:dyDescent="0.45">
      <c r="A27" s="3"/>
      <c r="B27" s="3" t="s">
        <v>26</v>
      </c>
      <c r="C27" s="3"/>
      <c r="D27" s="43">
        <v>15</v>
      </c>
      <c r="E27" s="3" t="s">
        <v>58</v>
      </c>
      <c r="F27" s="3"/>
      <c r="G27" s="8"/>
      <c r="H27" s="3" t="s">
        <v>120</v>
      </c>
      <c r="I27" s="3"/>
      <c r="J27" s="3"/>
      <c r="K27" s="3"/>
      <c r="L27" s="3"/>
      <c r="M27" s="3"/>
      <c r="N27" s="3"/>
    </row>
    <row r="28" spans="1:14" x14ac:dyDescent="0.45">
      <c r="A28" s="3"/>
      <c r="B28" s="3"/>
      <c r="C28" s="3"/>
      <c r="D28" s="3"/>
      <c r="E28" s="3"/>
      <c r="F28" s="3"/>
      <c r="G28" s="8"/>
      <c r="H28" s="3" t="s">
        <v>25</v>
      </c>
      <c r="I28" s="3"/>
      <c r="J28" s="3"/>
      <c r="K28" s="3"/>
      <c r="L28" s="3"/>
      <c r="M28" s="3"/>
      <c r="N28" s="3"/>
    </row>
    <row r="29" spans="1:14" x14ac:dyDescent="0.45">
      <c r="A29" s="3"/>
      <c r="B29" s="3"/>
      <c r="C29" s="3"/>
      <c r="D29" s="3"/>
      <c r="E29" s="3"/>
      <c r="F29" s="3"/>
      <c r="G29" s="8"/>
      <c r="H29" s="3" t="s">
        <v>38</v>
      </c>
      <c r="I29" s="3"/>
      <c r="J29" s="3"/>
      <c r="K29" s="3"/>
      <c r="L29" s="3"/>
      <c r="M29" s="3"/>
      <c r="N29" s="3"/>
    </row>
    <row r="30" spans="1:14" x14ac:dyDescent="0.45">
      <c r="A30" s="3"/>
      <c r="B30" s="3"/>
      <c r="C30" s="3"/>
      <c r="D30" s="3"/>
      <c r="E30" s="3"/>
      <c r="F30" s="3"/>
      <c r="G30" s="8"/>
      <c r="H30" s="3" t="s">
        <v>101</v>
      </c>
      <c r="I30" s="3"/>
      <c r="J30" s="3"/>
      <c r="K30" s="3"/>
      <c r="L30" s="3"/>
      <c r="M30" s="3"/>
      <c r="N30" s="3"/>
    </row>
    <row r="31" spans="1:14" x14ac:dyDescent="0.45">
      <c r="A31" s="3"/>
      <c r="B31" s="3"/>
      <c r="C31" s="3"/>
      <c r="D31" s="3"/>
      <c r="E31" s="3"/>
      <c r="F31" s="3"/>
      <c r="G31" s="8"/>
      <c r="H31" s="3" t="s">
        <v>37</v>
      </c>
      <c r="I31" s="3"/>
      <c r="J31" s="3"/>
      <c r="K31" s="3"/>
      <c r="L31" s="3"/>
      <c r="M31" s="3"/>
      <c r="N31" s="3"/>
    </row>
    <row r="32" spans="1:14" x14ac:dyDescent="0.45">
      <c r="A32" s="3"/>
      <c r="B32" s="3"/>
      <c r="C32" s="3"/>
      <c r="D32" s="3"/>
      <c r="E32" s="3"/>
      <c r="F32" s="3"/>
      <c r="G32" s="8"/>
      <c r="H32" s="3" t="s">
        <v>28</v>
      </c>
      <c r="I32" s="3"/>
      <c r="J32" s="3"/>
      <c r="K32" s="3"/>
      <c r="L32" s="3"/>
      <c r="M32" s="3"/>
      <c r="N32" s="3"/>
    </row>
    <row r="33" spans="1:14" x14ac:dyDescent="0.45">
      <c r="A33" s="3"/>
      <c r="B33" s="3"/>
      <c r="C33" s="3"/>
      <c r="D33" s="3"/>
      <c r="E33" s="3"/>
      <c r="F33" s="3"/>
      <c r="G33" s="8"/>
      <c r="H33" s="3"/>
      <c r="I33" s="3"/>
      <c r="J33" s="3"/>
      <c r="K33" s="3"/>
      <c r="L33" s="3"/>
      <c r="M33" s="3"/>
      <c r="N33" s="3"/>
    </row>
    <row r="34" spans="1:14" x14ac:dyDescent="0.45">
      <c r="A34" s="2" t="s">
        <v>27</v>
      </c>
      <c r="B34" s="3"/>
      <c r="C34" s="3"/>
      <c r="D34" s="9"/>
      <c r="E34" s="3"/>
      <c r="F34" s="3"/>
      <c r="G34" s="8"/>
      <c r="H34" s="3"/>
      <c r="I34" s="3"/>
      <c r="J34" s="3"/>
      <c r="K34" s="3"/>
      <c r="L34" s="3"/>
      <c r="M34" s="3"/>
      <c r="N34" s="3"/>
    </row>
    <row r="35" spans="1:14" x14ac:dyDescent="0.45">
      <c r="A35" s="3"/>
      <c r="B35" s="3" t="s">
        <v>29</v>
      </c>
      <c r="C35" s="3"/>
      <c r="D35" s="43">
        <v>10</v>
      </c>
      <c r="E35" s="3" t="s">
        <v>58</v>
      </c>
      <c r="F35" s="3"/>
      <c r="G35" s="8"/>
      <c r="H35" s="3" t="s">
        <v>99</v>
      </c>
      <c r="I35" s="3"/>
      <c r="J35" s="3"/>
      <c r="K35" s="3"/>
      <c r="L35" s="3"/>
      <c r="M35" s="3"/>
      <c r="N35" s="3"/>
    </row>
    <row r="36" spans="1:14" x14ac:dyDescent="0.45">
      <c r="A36" s="3"/>
      <c r="B36" s="3" t="s">
        <v>30</v>
      </c>
      <c r="C36" s="3"/>
      <c r="D36" s="43">
        <v>5</v>
      </c>
      <c r="E36" s="3" t="s">
        <v>58</v>
      </c>
      <c r="F36" s="3"/>
      <c r="G36" s="8"/>
      <c r="H36" s="3" t="s">
        <v>100</v>
      </c>
      <c r="I36" s="3"/>
      <c r="J36" s="3"/>
      <c r="K36" s="3"/>
      <c r="L36" s="3"/>
      <c r="M36" s="3"/>
      <c r="N36" s="3"/>
    </row>
    <row r="37" spans="1:14" x14ac:dyDescent="0.45">
      <c r="A37" s="3"/>
      <c r="B37" s="3"/>
      <c r="C37" s="3"/>
      <c r="D37" s="3"/>
      <c r="E37" s="3"/>
      <c r="F37" s="3"/>
      <c r="G37" s="8"/>
      <c r="H37" s="3"/>
      <c r="I37" s="3"/>
      <c r="J37" s="3"/>
      <c r="K37" s="3"/>
      <c r="L37" s="3"/>
      <c r="M37" s="3"/>
      <c r="N37" s="3"/>
    </row>
    <row r="38" spans="1:14" x14ac:dyDescent="0.45">
      <c r="A38" s="2" t="s">
        <v>59</v>
      </c>
      <c r="B38" s="3"/>
      <c r="C38" s="3"/>
      <c r="D38" s="3"/>
      <c r="E38" s="3"/>
      <c r="F38" s="3"/>
      <c r="G38" s="8"/>
      <c r="H38" s="3"/>
      <c r="I38" s="3"/>
      <c r="J38" s="3"/>
      <c r="K38" s="3"/>
      <c r="L38" s="3"/>
      <c r="M38" s="3"/>
      <c r="N38" s="3"/>
    </row>
    <row r="39" spans="1:14" x14ac:dyDescent="0.45">
      <c r="A39" s="3"/>
      <c r="B39" s="3" t="s">
        <v>60</v>
      </c>
      <c r="C39" s="3"/>
      <c r="D39" s="43">
        <v>4</v>
      </c>
      <c r="E39" s="3" t="s">
        <v>109</v>
      </c>
      <c r="F39" s="3"/>
      <c r="G39" s="8"/>
      <c r="H39" s="3"/>
      <c r="I39" s="3"/>
      <c r="J39" s="3"/>
      <c r="K39" s="3"/>
      <c r="L39" s="3"/>
      <c r="M39" s="3"/>
      <c r="N39" s="3"/>
    </row>
    <row r="40" spans="1:14" x14ac:dyDescent="0.45">
      <c r="A40" s="3"/>
      <c r="B40" s="3" t="s">
        <v>61</v>
      </c>
      <c r="C40" s="3"/>
      <c r="D40" s="44">
        <v>10</v>
      </c>
      <c r="E40" s="3" t="s">
        <v>58</v>
      </c>
      <c r="F40" s="3"/>
      <c r="G40" s="8"/>
      <c r="H40" s="3"/>
      <c r="I40" s="3"/>
      <c r="J40" s="3"/>
      <c r="K40" s="3"/>
      <c r="L40" s="3"/>
      <c r="M40" s="3"/>
      <c r="N40" s="3"/>
    </row>
    <row r="41" spans="1:14" x14ac:dyDescent="0.45">
      <c r="A41" s="3"/>
      <c r="B41" s="3"/>
      <c r="C41" s="3"/>
      <c r="D41" s="3"/>
      <c r="E41" s="3"/>
      <c r="F41" s="3"/>
      <c r="G41" s="8"/>
      <c r="H41" s="3"/>
      <c r="I41" s="3"/>
      <c r="J41" s="3"/>
      <c r="K41" s="3"/>
      <c r="L41" s="3"/>
      <c r="M41" s="3"/>
      <c r="N41" s="3"/>
    </row>
    <row r="42" spans="1:14" x14ac:dyDescent="0.45">
      <c r="A42" s="2" t="s">
        <v>91</v>
      </c>
      <c r="B42" s="3"/>
      <c r="C42" s="3"/>
      <c r="D42" s="9"/>
      <c r="E42" s="3"/>
      <c r="F42" s="3"/>
      <c r="G42" s="8"/>
      <c r="H42" s="3"/>
      <c r="I42" s="3"/>
      <c r="J42" s="3"/>
      <c r="K42" s="3"/>
      <c r="L42" s="3"/>
      <c r="M42" s="3"/>
      <c r="N42" s="3"/>
    </row>
    <row r="43" spans="1:14" x14ac:dyDescent="0.45">
      <c r="A43" s="3"/>
      <c r="B43" s="3" t="s">
        <v>32</v>
      </c>
      <c r="C43" s="3" t="s">
        <v>33</v>
      </c>
      <c r="D43" s="45">
        <f>(D16*D27)+(D16*D24)+D35+D36</f>
        <v>287</v>
      </c>
      <c r="E43" s="3"/>
      <c r="F43" s="3"/>
      <c r="G43" s="8"/>
      <c r="H43" s="3"/>
      <c r="I43" s="3"/>
      <c r="J43" s="3"/>
      <c r="K43" s="3"/>
      <c r="L43" s="3"/>
      <c r="M43" s="3"/>
      <c r="N43" s="3"/>
    </row>
    <row r="44" spans="1:14" x14ac:dyDescent="0.45">
      <c r="A44" s="3"/>
      <c r="B44" s="3"/>
      <c r="C44" s="3" t="s">
        <v>34</v>
      </c>
      <c r="D44" s="46">
        <f>(D43/D16)/40</f>
        <v>0.44843749999999999</v>
      </c>
      <c r="E44" s="3" t="s">
        <v>35</v>
      </c>
      <c r="F44" s="3"/>
      <c r="G44" s="8"/>
      <c r="H44" s="3"/>
      <c r="I44" s="3"/>
      <c r="J44" s="3"/>
      <c r="K44" s="3"/>
      <c r="L44" s="3"/>
      <c r="M44" s="3"/>
      <c r="N44" s="3"/>
    </row>
    <row r="45" spans="1:14" x14ac:dyDescent="0.45">
      <c r="A45" s="3"/>
      <c r="B45" s="3"/>
      <c r="C45" s="3" t="s">
        <v>0</v>
      </c>
      <c r="D45" s="40">
        <f>(D44*D7)*(D16/52)</f>
        <v>10348.557692307693</v>
      </c>
      <c r="E45" s="3" t="s">
        <v>107</v>
      </c>
      <c r="F45" s="3"/>
      <c r="G45" s="8"/>
      <c r="H45" s="3"/>
      <c r="I45" s="3"/>
      <c r="J45" s="3"/>
      <c r="K45" s="3"/>
      <c r="L45" s="3"/>
      <c r="M45" s="3"/>
      <c r="N45" s="3"/>
    </row>
    <row r="46" spans="1:14" x14ac:dyDescent="0.45">
      <c r="A46" s="3"/>
      <c r="B46" s="3"/>
      <c r="C46" s="3"/>
      <c r="D46" s="3"/>
      <c r="E46" s="3"/>
      <c r="F46" s="3"/>
      <c r="G46" s="8"/>
      <c r="H46" s="3"/>
      <c r="I46" s="3"/>
      <c r="J46" s="3"/>
      <c r="K46" s="3"/>
      <c r="L46" s="3"/>
      <c r="M46" s="3"/>
      <c r="N46" s="3"/>
    </row>
    <row r="47" spans="1:14" x14ac:dyDescent="0.45">
      <c r="A47" s="3"/>
      <c r="B47" s="3" t="s">
        <v>36</v>
      </c>
      <c r="C47" s="3" t="s">
        <v>33</v>
      </c>
      <c r="D47" s="43">
        <f>D16*D23*D24</f>
        <v>160</v>
      </c>
      <c r="E47" s="3"/>
      <c r="F47" s="3"/>
      <c r="G47" s="8"/>
      <c r="H47" s="3"/>
      <c r="I47" s="3"/>
      <c r="J47" s="3"/>
      <c r="K47" s="3"/>
      <c r="L47" s="3"/>
      <c r="M47" s="3"/>
      <c r="N47" s="3"/>
    </row>
    <row r="48" spans="1:14" x14ac:dyDescent="0.45">
      <c r="A48" s="3"/>
      <c r="B48" s="3"/>
      <c r="C48" s="3" t="s">
        <v>34</v>
      </c>
      <c r="D48" s="43">
        <f>D47/D16/40</f>
        <v>0.25</v>
      </c>
      <c r="E48" s="3" t="s">
        <v>39</v>
      </c>
      <c r="F48" s="3"/>
      <c r="G48" s="8"/>
      <c r="H48" s="3"/>
      <c r="I48" s="3"/>
      <c r="J48" s="3"/>
      <c r="K48" s="3"/>
      <c r="L48" s="3"/>
      <c r="M48" s="3"/>
      <c r="N48" s="3"/>
    </row>
    <row r="49" spans="1:14" x14ac:dyDescent="0.45">
      <c r="A49" s="3"/>
      <c r="B49" s="3"/>
      <c r="C49" s="3" t="s">
        <v>0</v>
      </c>
      <c r="D49" s="47">
        <f>(D48*D7)*(D16/52)</f>
        <v>5769.2307692307695</v>
      </c>
      <c r="E49" s="3" t="s">
        <v>107</v>
      </c>
      <c r="F49" s="3"/>
      <c r="G49" s="8"/>
      <c r="H49" s="3"/>
      <c r="I49" s="3"/>
      <c r="J49" s="3"/>
      <c r="K49" s="3"/>
      <c r="L49" s="3"/>
      <c r="M49" s="3"/>
      <c r="N49" s="3"/>
    </row>
    <row r="50" spans="1:14" x14ac:dyDescent="0.45">
      <c r="A50" s="3"/>
      <c r="B50" s="3"/>
      <c r="C50" s="3"/>
      <c r="D50" s="3"/>
      <c r="E50" s="3"/>
      <c r="F50" s="3"/>
      <c r="G50" s="8"/>
      <c r="H50" s="3"/>
      <c r="I50" s="3"/>
      <c r="J50" s="3"/>
      <c r="K50" s="3"/>
      <c r="L50" s="3"/>
      <c r="M50" s="3"/>
      <c r="N50" s="3"/>
    </row>
    <row r="51" spans="1:14" x14ac:dyDescent="0.45">
      <c r="A51" s="3"/>
      <c r="B51" s="3" t="s">
        <v>62</v>
      </c>
      <c r="C51" s="3" t="s">
        <v>33</v>
      </c>
      <c r="D51" s="45">
        <f>D39*D40</f>
        <v>40</v>
      </c>
      <c r="E51" s="3"/>
      <c r="F51" s="3"/>
      <c r="G51" s="8"/>
      <c r="H51" s="3"/>
      <c r="I51" s="3"/>
      <c r="J51" s="3"/>
      <c r="K51" s="3"/>
      <c r="L51" s="3"/>
      <c r="M51" s="3"/>
      <c r="N51" s="3"/>
    </row>
    <row r="52" spans="1:14" x14ac:dyDescent="0.45">
      <c r="A52" s="3"/>
      <c r="B52" s="3"/>
      <c r="C52" s="3" t="s">
        <v>34</v>
      </c>
      <c r="D52" s="46">
        <f>D51/D16/40</f>
        <v>6.25E-2</v>
      </c>
      <c r="E52" s="3" t="s">
        <v>90</v>
      </c>
      <c r="F52" s="3"/>
      <c r="G52" s="8"/>
      <c r="H52" s="3"/>
      <c r="I52" s="3"/>
      <c r="J52" s="3"/>
      <c r="K52" s="3"/>
      <c r="L52" s="3"/>
      <c r="M52" s="3"/>
      <c r="N52" s="3"/>
    </row>
    <row r="53" spans="1:14" x14ac:dyDescent="0.45">
      <c r="A53" s="3"/>
      <c r="B53" s="3"/>
      <c r="C53" s="3" t="s">
        <v>0</v>
      </c>
      <c r="D53" s="40">
        <f>D52*D8</f>
        <v>4062.5</v>
      </c>
      <c r="E53" s="3" t="s">
        <v>114</v>
      </c>
      <c r="F53" s="3"/>
      <c r="G53" s="8"/>
      <c r="H53" s="3"/>
      <c r="I53" s="3"/>
      <c r="J53" s="3"/>
      <c r="K53" s="3"/>
      <c r="L53" s="3"/>
      <c r="M53" s="3"/>
      <c r="N53" s="3"/>
    </row>
    <row r="54" spans="1:14" x14ac:dyDescent="0.45">
      <c r="A54" s="3"/>
      <c r="B54" s="3"/>
      <c r="C54" s="3"/>
      <c r="D54" s="3"/>
      <c r="E54" s="3"/>
      <c r="F54" s="3"/>
      <c r="G54" s="8"/>
      <c r="H54" s="3"/>
      <c r="I54" s="3"/>
      <c r="J54" s="3"/>
      <c r="K54" s="3"/>
      <c r="L54" s="3"/>
      <c r="M54" s="3"/>
      <c r="N54" s="3"/>
    </row>
    <row r="55" spans="1:14" x14ac:dyDescent="0.45">
      <c r="A55" s="3"/>
      <c r="B55" s="3" t="s">
        <v>65</v>
      </c>
      <c r="C55" s="3" t="s">
        <v>63</v>
      </c>
      <c r="D55" s="46">
        <f>SUM(D44,D48,D52)</f>
        <v>0.76093750000000004</v>
      </c>
      <c r="E55" s="3"/>
      <c r="F55" s="3"/>
      <c r="G55" s="8"/>
      <c r="H55" s="3"/>
      <c r="I55" s="3"/>
      <c r="J55" s="3"/>
      <c r="K55" s="3"/>
      <c r="L55" s="3"/>
      <c r="M55" s="3"/>
      <c r="N55" s="3"/>
    </row>
    <row r="56" spans="1:14" x14ac:dyDescent="0.45">
      <c r="A56" s="3"/>
      <c r="B56" s="3"/>
      <c r="C56" s="3" t="s">
        <v>64</v>
      </c>
      <c r="D56" s="40">
        <f>SUM(D45,D49,D53)</f>
        <v>20180.288461538461</v>
      </c>
      <c r="E56" s="3"/>
      <c r="F56" s="3"/>
      <c r="G56" s="8"/>
      <c r="H56" s="3"/>
      <c r="I56" s="3"/>
      <c r="J56" s="3"/>
      <c r="K56" s="3"/>
      <c r="L56" s="3"/>
      <c r="M56" s="3"/>
      <c r="N56" s="3"/>
    </row>
    <row r="57" spans="1:14" x14ac:dyDescent="0.45">
      <c r="A57" s="3"/>
      <c r="B57" s="3"/>
      <c r="C57" s="3"/>
      <c r="D57" s="3"/>
      <c r="E57" s="3"/>
      <c r="F57" s="3"/>
      <c r="G57" s="8"/>
      <c r="H57" s="3"/>
      <c r="I57" s="3"/>
      <c r="J57" s="3"/>
      <c r="K57" s="3"/>
      <c r="L57" s="3"/>
      <c r="M57" s="3"/>
      <c r="N57" s="3"/>
    </row>
    <row r="58" spans="1:14" s="1" customFormat="1" ht="21" x14ac:dyDescent="0.65">
      <c r="A58" s="61" t="s">
        <v>105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58"/>
      <c r="M58" s="58"/>
      <c r="N58" s="59"/>
    </row>
    <row r="59" spans="1:14" x14ac:dyDescent="0.45">
      <c r="A59" s="3"/>
      <c r="B59" s="3"/>
      <c r="C59" s="3"/>
      <c r="D59" s="3"/>
      <c r="E59" s="3"/>
      <c r="F59" s="3"/>
      <c r="G59" s="8"/>
      <c r="H59" s="3"/>
      <c r="I59" s="3"/>
      <c r="J59" s="3"/>
      <c r="K59" s="3"/>
      <c r="L59" s="3"/>
      <c r="M59" s="3"/>
      <c r="N59" s="3"/>
    </row>
    <row r="60" spans="1:14" x14ac:dyDescent="0.45">
      <c r="A60" s="2" t="s">
        <v>121</v>
      </c>
      <c r="B60" s="3"/>
      <c r="C60" s="3"/>
      <c r="D60" s="3"/>
      <c r="E60" s="3"/>
      <c r="F60" s="3"/>
      <c r="G60" s="8"/>
      <c r="H60" s="3"/>
      <c r="I60" s="3"/>
      <c r="J60" s="3"/>
      <c r="K60" s="3"/>
      <c r="L60" s="3"/>
      <c r="M60" s="3"/>
      <c r="N60" s="3"/>
    </row>
    <row r="61" spans="1:14" x14ac:dyDescent="0.45">
      <c r="A61" s="3"/>
      <c r="B61" s="3" t="s">
        <v>41</v>
      </c>
      <c r="C61" s="3"/>
      <c r="D61" s="43">
        <v>5</v>
      </c>
      <c r="E61" s="3" t="s">
        <v>42</v>
      </c>
      <c r="F61" s="3"/>
      <c r="G61" s="8"/>
      <c r="H61" s="3"/>
      <c r="I61" s="3"/>
      <c r="J61" s="3"/>
      <c r="K61" s="3"/>
      <c r="L61" s="3"/>
      <c r="M61" s="3"/>
      <c r="N61" s="3"/>
    </row>
    <row r="62" spans="1:14" x14ac:dyDescent="0.45">
      <c r="A62" s="3"/>
      <c r="B62" s="3" t="s">
        <v>44</v>
      </c>
      <c r="C62" s="3"/>
      <c r="D62" s="43">
        <v>30</v>
      </c>
      <c r="E62" s="3" t="s">
        <v>42</v>
      </c>
      <c r="F62" s="3"/>
      <c r="G62" s="8"/>
      <c r="H62" s="3"/>
      <c r="I62" s="3"/>
      <c r="J62" s="3"/>
      <c r="K62" s="3"/>
      <c r="L62" s="3"/>
      <c r="M62" s="3"/>
      <c r="N62" s="3"/>
    </row>
    <row r="63" spans="1:14" x14ac:dyDescent="0.45">
      <c r="A63" s="3"/>
      <c r="B63" s="3" t="s">
        <v>45</v>
      </c>
      <c r="C63" s="3"/>
      <c r="D63" s="44">
        <v>10</v>
      </c>
      <c r="E63" s="3" t="s">
        <v>42</v>
      </c>
      <c r="F63" s="3"/>
      <c r="G63" s="8"/>
      <c r="H63" s="3"/>
      <c r="I63" s="3"/>
      <c r="J63" s="3"/>
      <c r="K63" s="3"/>
      <c r="L63" s="3"/>
      <c r="M63" s="3"/>
      <c r="N63" s="3"/>
    </row>
    <row r="64" spans="1:14" x14ac:dyDescent="0.45">
      <c r="A64" s="3"/>
      <c r="B64" s="3"/>
      <c r="C64" s="3"/>
      <c r="D64" s="3"/>
      <c r="E64" s="3"/>
      <c r="F64" s="3"/>
      <c r="G64" s="8"/>
      <c r="H64" s="3"/>
      <c r="I64" s="3"/>
      <c r="J64" s="3"/>
      <c r="K64" s="3"/>
      <c r="L64" s="3"/>
      <c r="M64" s="3"/>
      <c r="N64" s="3"/>
    </row>
    <row r="65" spans="1:14" x14ac:dyDescent="0.45">
      <c r="A65" s="2" t="s">
        <v>46</v>
      </c>
      <c r="B65" s="3"/>
      <c r="C65" s="3"/>
      <c r="D65" s="3"/>
      <c r="E65" s="3"/>
      <c r="F65" s="3"/>
      <c r="G65" s="8"/>
      <c r="H65" s="3"/>
      <c r="I65" s="3"/>
      <c r="J65" s="3"/>
      <c r="K65" s="3"/>
      <c r="L65" s="3"/>
      <c r="M65" s="3"/>
      <c r="N65" s="3"/>
    </row>
    <row r="66" spans="1:14" x14ac:dyDescent="0.45">
      <c r="A66" s="3"/>
      <c r="B66" s="3" t="s">
        <v>47</v>
      </c>
      <c r="C66" s="3"/>
      <c r="D66" s="45">
        <v>5</v>
      </c>
      <c r="E66" s="3" t="s">
        <v>42</v>
      </c>
      <c r="F66" s="3"/>
      <c r="G66" s="8"/>
      <c r="H66" s="3"/>
      <c r="I66" s="3"/>
      <c r="J66" s="3"/>
      <c r="K66" s="3"/>
      <c r="L66" s="3"/>
      <c r="M66" s="3"/>
      <c r="N66" s="3"/>
    </row>
    <row r="67" spans="1:14" x14ac:dyDescent="0.45">
      <c r="A67" s="3"/>
      <c r="B67" s="3" t="s">
        <v>48</v>
      </c>
      <c r="C67" s="3"/>
      <c r="D67" s="43">
        <v>10</v>
      </c>
      <c r="E67" s="3" t="s">
        <v>42</v>
      </c>
      <c r="F67" s="3"/>
      <c r="G67" s="8"/>
      <c r="H67" s="3"/>
      <c r="I67" s="3"/>
      <c r="J67" s="3"/>
      <c r="K67" s="3"/>
      <c r="L67" s="3"/>
      <c r="M67" s="3"/>
      <c r="N67" s="3"/>
    </row>
    <row r="68" spans="1:14" x14ac:dyDescent="0.45">
      <c r="A68" s="3"/>
      <c r="B68" s="3" t="s">
        <v>49</v>
      </c>
      <c r="C68" s="3"/>
      <c r="D68" s="43">
        <v>15</v>
      </c>
      <c r="E68" s="3" t="s">
        <v>42</v>
      </c>
      <c r="F68" s="3"/>
      <c r="G68" s="8"/>
      <c r="H68" s="3"/>
      <c r="I68" s="3"/>
      <c r="J68" s="3"/>
      <c r="K68" s="3"/>
      <c r="L68" s="3"/>
      <c r="M68" s="3"/>
      <c r="N68" s="3"/>
    </row>
    <row r="69" spans="1:14" x14ac:dyDescent="0.45">
      <c r="A69" s="3"/>
      <c r="B69" s="3" t="s">
        <v>50</v>
      </c>
      <c r="C69" s="3"/>
      <c r="D69" s="44">
        <v>20</v>
      </c>
      <c r="E69" s="3" t="s">
        <v>42</v>
      </c>
      <c r="F69" s="3"/>
      <c r="G69" s="8"/>
      <c r="H69" s="3"/>
      <c r="I69" s="3"/>
      <c r="J69" s="3"/>
      <c r="K69" s="3"/>
      <c r="L69" s="3"/>
      <c r="M69" s="3"/>
      <c r="N69" s="3"/>
    </row>
    <row r="70" spans="1:14" x14ac:dyDescent="0.45">
      <c r="A70" s="3"/>
      <c r="B70" s="3"/>
      <c r="C70" s="3"/>
      <c r="D70" s="3"/>
      <c r="E70" s="3"/>
      <c r="F70" s="3"/>
      <c r="G70" s="8"/>
      <c r="H70" s="3"/>
      <c r="I70" s="3"/>
      <c r="J70" s="3"/>
      <c r="K70" s="3"/>
      <c r="L70" s="3"/>
      <c r="M70" s="3"/>
      <c r="N70" s="3"/>
    </row>
    <row r="71" spans="1:14" x14ac:dyDescent="0.45">
      <c r="A71" s="2" t="s">
        <v>51</v>
      </c>
      <c r="B71" s="3"/>
      <c r="C71" s="3"/>
      <c r="D71" s="3"/>
      <c r="E71" s="3"/>
      <c r="F71" s="3"/>
      <c r="G71" s="8"/>
      <c r="H71" s="3"/>
      <c r="I71" s="3"/>
      <c r="J71" s="3"/>
      <c r="K71" s="3"/>
      <c r="L71" s="3"/>
      <c r="M71" s="3"/>
      <c r="N71" s="3"/>
    </row>
    <row r="72" spans="1:14" x14ac:dyDescent="0.45">
      <c r="A72" s="3"/>
      <c r="B72" s="3"/>
      <c r="C72" s="3"/>
      <c r="D72" s="43">
        <v>15</v>
      </c>
      <c r="E72" s="3" t="s">
        <v>42</v>
      </c>
      <c r="F72" s="3"/>
      <c r="G72" s="8"/>
      <c r="H72" s="3"/>
      <c r="I72" s="3"/>
      <c r="J72" s="3"/>
      <c r="K72" s="3"/>
      <c r="L72" s="3"/>
      <c r="M72" s="3"/>
      <c r="N72" s="3"/>
    </row>
    <row r="73" spans="1:14" x14ac:dyDescent="0.45">
      <c r="A73" s="3"/>
      <c r="B73" s="3"/>
      <c r="C73" s="3"/>
      <c r="D73" s="3"/>
      <c r="E73" s="3"/>
      <c r="F73" s="3"/>
      <c r="G73" s="8"/>
      <c r="H73" s="3"/>
      <c r="I73" s="3"/>
      <c r="J73" s="3"/>
      <c r="K73" s="3"/>
      <c r="L73" s="3"/>
      <c r="M73" s="3"/>
      <c r="N73" s="3"/>
    </row>
    <row r="74" spans="1:14" x14ac:dyDescent="0.45">
      <c r="A74" s="2" t="s">
        <v>122</v>
      </c>
      <c r="B74" s="3"/>
      <c r="C74" s="3"/>
      <c r="D74" s="3"/>
      <c r="E74" s="3"/>
      <c r="F74" s="3"/>
      <c r="G74" s="8"/>
      <c r="H74" s="3"/>
      <c r="I74" s="3"/>
      <c r="J74" s="3"/>
      <c r="K74" s="3"/>
      <c r="L74" s="3"/>
      <c r="M74" s="3"/>
      <c r="N74" s="3"/>
    </row>
    <row r="75" spans="1:14" x14ac:dyDescent="0.45">
      <c r="A75" s="3"/>
      <c r="B75" s="3"/>
      <c r="C75" s="3" t="s">
        <v>33</v>
      </c>
      <c r="D75" s="48">
        <f>((D4*0.5*D61)+(D4*0.5*D62*0.33)+(D4*0.5*D63*0.33)+(D4*0.5*D66*0.33)+(D4*0.5*D67*0.33)+(D4*0.5*D68*0.17)+(D4*0.5*D69*0.17)+(D4*0.5*D72))/60</f>
        <v>220.5</v>
      </c>
      <c r="E75" s="3"/>
      <c r="F75" s="3"/>
      <c r="G75" s="8"/>
      <c r="H75" s="3"/>
      <c r="I75" s="3"/>
      <c r="J75" s="3"/>
      <c r="K75" s="3"/>
      <c r="L75" s="3"/>
      <c r="M75" s="3"/>
      <c r="N75" s="3"/>
    </row>
    <row r="76" spans="1:14" x14ac:dyDescent="0.45">
      <c r="A76" s="3"/>
      <c r="B76" s="3"/>
      <c r="C76" s="3" t="s">
        <v>34</v>
      </c>
      <c r="D76" s="49">
        <f>D75/52/40</f>
        <v>0.10600961538461537</v>
      </c>
      <c r="E76" s="3"/>
      <c r="F76" s="3"/>
      <c r="G76" s="8"/>
      <c r="H76" s="3"/>
      <c r="I76" s="3"/>
      <c r="J76" s="3"/>
      <c r="K76" s="3"/>
      <c r="L76" s="3"/>
      <c r="M76" s="3"/>
      <c r="N76" s="3"/>
    </row>
    <row r="77" spans="1:14" x14ac:dyDescent="0.45">
      <c r="A77" s="3"/>
      <c r="B77" s="3"/>
      <c r="C77" s="3" t="s">
        <v>0</v>
      </c>
      <c r="D77" s="40">
        <f>D76*D8</f>
        <v>6890.6249999999991</v>
      </c>
      <c r="E77" s="3" t="s">
        <v>108</v>
      </c>
      <c r="F77" s="3"/>
      <c r="G77" s="8"/>
      <c r="H77" s="3"/>
      <c r="I77" s="3"/>
      <c r="J77" s="3"/>
      <c r="K77" s="3"/>
      <c r="L77" s="3"/>
      <c r="M77" s="3"/>
      <c r="N77" s="3"/>
    </row>
    <row r="78" spans="1:14" x14ac:dyDescent="0.45">
      <c r="A78" s="3"/>
      <c r="B78" s="3"/>
      <c r="C78" s="3"/>
      <c r="D78" s="3"/>
      <c r="E78" s="3"/>
      <c r="F78" s="3"/>
      <c r="G78" s="8"/>
      <c r="H78" s="3"/>
      <c r="I78" s="3"/>
      <c r="J78" s="3"/>
      <c r="K78" s="3"/>
      <c r="L78" s="3"/>
      <c r="M78" s="3"/>
      <c r="N78" s="3"/>
    </row>
    <row r="79" spans="1:14" x14ac:dyDescent="0.45">
      <c r="A79" s="3"/>
      <c r="B79" s="3"/>
      <c r="C79" s="3"/>
      <c r="D79" s="3"/>
      <c r="E79" s="3"/>
      <c r="F79" s="3"/>
      <c r="G79" s="8"/>
      <c r="H79" s="3"/>
      <c r="I79" s="3"/>
      <c r="J79" s="3"/>
      <c r="K79" s="3"/>
      <c r="L79" s="3"/>
      <c r="M79" s="3"/>
      <c r="N79" s="3"/>
    </row>
    <row r="80" spans="1:14" s="1" customFormat="1" ht="21" x14ac:dyDescent="0.65">
      <c r="A80" s="61" t="s">
        <v>53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58"/>
      <c r="M80" s="58"/>
      <c r="N80" s="59"/>
    </row>
    <row r="81" spans="1:14" x14ac:dyDescent="0.45">
      <c r="A81" s="3"/>
      <c r="B81" s="3"/>
      <c r="C81" s="3"/>
      <c r="D81" s="3"/>
      <c r="E81" s="3"/>
      <c r="F81" s="3"/>
      <c r="G81" s="8"/>
      <c r="H81" s="3"/>
      <c r="I81" s="3"/>
      <c r="J81" s="3"/>
      <c r="K81" s="3"/>
      <c r="L81" s="3"/>
      <c r="M81" s="3"/>
      <c r="N81" s="3"/>
    </row>
    <row r="82" spans="1:14" x14ac:dyDescent="0.45">
      <c r="A82" s="2" t="s">
        <v>54</v>
      </c>
      <c r="B82" s="3"/>
      <c r="C82" s="3"/>
      <c r="D82" s="43">
        <v>5</v>
      </c>
      <c r="E82" s="3" t="s">
        <v>109</v>
      </c>
      <c r="F82" s="3"/>
      <c r="G82" s="8"/>
      <c r="H82" s="3" t="s">
        <v>123</v>
      </c>
      <c r="I82" s="3"/>
      <c r="J82" s="3"/>
      <c r="K82" s="3"/>
      <c r="L82" s="3"/>
      <c r="M82" s="3"/>
      <c r="N82" s="3"/>
    </row>
    <row r="83" spans="1:14" x14ac:dyDescent="0.45">
      <c r="A83" s="3"/>
      <c r="B83" s="3"/>
      <c r="C83" s="3"/>
      <c r="D83" s="3"/>
      <c r="E83" s="3"/>
      <c r="F83" s="3"/>
      <c r="G83" s="8"/>
      <c r="H83" s="3"/>
      <c r="I83" s="3"/>
      <c r="J83" s="3"/>
      <c r="K83" s="3"/>
      <c r="L83" s="3"/>
      <c r="M83" s="3"/>
      <c r="N83" s="3"/>
    </row>
    <row r="84" spans="1:14" x14ac:dyDescent="0.45">
      <c r="A84" s="3"/>
      <c r="B84" s="3"/>
      <c r="C84" s="3"/>
      <c r="D84" s="3"/>
      <c r="E84" s="3"/>
      <c r="F84" s="3"/>
      <c r="G84" s="8"/>
      <c r="H84" s="3"/>
      <c r="I84" s="3"/>
      <c r="J84" s="3"/>
      <c r="K84" s="3"/>
      <c r="L84" s="3"/>
      <c r="M84" s="3"/>
      <c r="N84" s="3"/>
    </row>
    <row r="85" spans="1:14" x14ac:dyDescent="0.45">
      <c r="A85" s="2" t="s">
        <v>55</v>
      </c>
      <c r="B85" s="3"/>
      <c r="C85" s="3"/>
      <c r="D85" s="3"/>
      <c r="E85" s="3"/>
      <c r="F85" s="3"/>
      <c r="G85" s="8"/>
      <c r="H85" s="3"/>
      <c r="I85" s="3"/>
      <c r="J85" s="3"/>
      <c r="K85" s="3"/>
      <c r="L85" s="3"/>
      <c r="M85" s="3"/>
      <c r="N85" s="3"/>
    </row>
    <row r="86" spans="1:14" x14ac:dyDescent="0.45">
      <c r="A86" s="3"/>
      <c r="B86" s="3"/>
      <c r="C86" s="3"/>
      <c r="D86" s="43">
        <v>10</v>
      </c>
      <c r="E86" s="3" t="s">
        <v>58</v>
      </c>
      <c r="F86" s="3"/>
      <c r="G86" s="8"/>
      <c r="H86" s="3" t="s">
        <v>68</v>
      </c>
      <c r="I86" s="3"/>
      <c r="J86" s="3"/>
      <c r="K86" s="3"/>
      <c r="L86" s="3"/>
      <c r="M86" s="3"/>
      <c r="N86" s="3"/>
    </row>
    <row r="87" spans="1:14" x14ac:dyDescent="0.45">
      <c r="A87" s="3"/>
      <c r="B87" s="3"/>
      <c r="C87" s="3"/>
      <c r="D87" s="3"/>
      <c r="E87" s="3"/>
      <c r="F87" s="3"/>
      <c r="G87" s="8"/>
      <c r="H87" s="3"/>
      <c r="I87" s="3"/>
      <c r="J87" s="3"/>
      <c r="K87" s="3"/>
      <c r="L87" s="3"/>
      <c r="M87" s="3"/>
      <c r="N87" s="3"/>
    </row>
    <row r="88" spans="1:14" x14ac:dyDescent="0.45">
      <c r="A88" s="2" t="s">
        <v>56</v>
      </c>
      <c r="B88" s="3"/>
      <c r="C88" s="3"/>
      <c r="D88" s="3"/>
      <c r="E88" s="3"/>
      <c r="F88" s="3"/>
      <c r="G88" s="8"/>
      <c r="H88" s="3"/>
      <c r="I88" s="3"/>
      <c r="J88" s="3"/>
      <c r="K88" s="3"/>
      <c r="L88" s="3"/>
      <c r="M88" s="3"/>
      <c r="N88" s="3"/>
    </row>
    <row r="89" spans="1:14" x14ac:dyDescent="0.45">
      <c r="A89" s="3"/>
      <c r="B89" s="3"/>
      <c r="C89" s="3"/>
      <c r="D89" s="43">
        <v>1</v>
      </c>
      <c r="E89" s="3" t="s">
        <v>109</v>
      </c>
      <c r="F89" s="3"/>
      <c r="G89" s="8"/>
      <c r="H89" s="3"/>
      <c r="I89" s="3"/>
      <c r="J89" s="3"/>
      <c r="K89" s="3"/>
      <c r="L89" s="3"/>
      <c r="M89" s="3"/>
      <c r="N89" s="3"/>
    </row>
    <row r="90" spans="1:14" x14ac:dyDescent="0.45">
      <c r="A90" s="3"/>
      <c r="B90" s="3"/>
      <c r="C90" s="3"/>
      <c r="D90" s="3"/>
      <c r="E90" s="3"/>
      <c r="F90" s="3"/>
      <c r="G90" s="8"/>
      <c r="H90" s="3"/>
      <c r="I90" s="3"/>
      <c r="J90" s="3"/>
      <c r="K90" s="3"/>
      <c r="L90" s="3"/>
      <c r="M90" s="3"/>
      <c r="N90" s="3"/>
    </row>
    <row r="91" spans="1:14" x14ac:dyDescent="0.45">
      <c r="A91" s="2" t="s">
        <v>71</v>
      </c>
      <c r="B91" s="3"/>
      <c r="C91" s="3"/>
      <c r="D91" s="3"/>
      <c r="E91" s="3"/>
      <c r="F91" s="3"/>
      <c r="G91" s="8"/>
      <c r="H91" s="3"/>
      <c r="I91" s="3"/>
      <c r="J91" s="3"/>
      <c r="K91" s="3"/>
      <c r="L91" s="3"/>
      <c r="M91" s="3"/>
      <c r="N91" s="3"/>
    </row>
    <row r="92" spans="1:14" x14ac:dyDescent="0.45">
      <c r="A92" s="3"/>
      <c r="B92" s="3" t="s">
        <v>69</v>
      </c>
      <c r="C92" s="3"/>
      <c r="D92" s="43">
        <v>2</v>
      </c>
      <c r="E92" s="3" t="s">
        <v>109</v>
      </c>
      <c r="F92" s="3"/>
      <c r="G92" s="8"/>
      <c r="H92" s="3"/>
      <c r="I92" s="3"/>
      <c r="J92" s="3"/>
      <c r="K92" s="3"/>
      <c r="L92" s="3"/>
      <c r="M92" s="3"/>
      <c r="N92" s="3"/>
    </row>
    <row r="93" spans="1:14" x14ac:dyDescent="0.45">
      <c r="A93" s="3"/>
      <c r="B93" s="3" t="s">
        <v>70</v>
      </c>
      <c r="C93" s="3"/>
      <c r="D93" s="44">
        <v>5</v>
      </c>
      <c r="E93" s="3" t="s">
        <v>58</v>
      </c>
      <c r="F93" s="3"/>
      <c r="G93" s="8"/>
      <c r="H93" s="3"/>
      <c r="I93" s="3"/>
      <c r="J93" s="3"/>
      <c r="K93" s="3"/>
      <c r="L93" s="3"/>
      <c r="M93" s="3"/>
      <c r="N93" s="3"/>
    </row>
    <row r="94" spans="1:14" x14ac:dyDescent="0.45">
      <c r="A94" s="3"/>
      <c r="B94" s="3"/>
      <c r="C94" s="3"/>
      <c r="D94" s="3"/>
      <c r="E94" s="3"/>
      <c r="F94" s="3"/>
      <c r="G94" s="8"/>
      <c r="H94" s="3"/>
      <c r="I94" s="3"/>
      <c r="J94" s="3"/>
      <c r="K94" s="3"/>
      <c r="L94" s="3"/>
      <c r="M94" s="3"/>
      <c r="N94" s="3"/>
    </row>
    <row r="95" spans="1:14" x14ac:dyDescent="0.45">
      <c r="A95" s="2" t="s">
        <v>57</v>
      </c>
      <c r="B95" s="3"/>
      <c r="C95" s="3"/>
      <c r="D95" s="3"/>
      <c r="E95" s="3"/>
      <c r="F95" s="3"/>
      <c r="G95" s="8"/>
      <c r="H95" s="3"/>
      <c r="I95" s="3"/>
      <c r="J95" s="3"/>
      <c r="K95" s="3"/>
      <c r="L95" s="3"/>
      <c r="M95" s="3"/>
      <c r="N95" s="3"/>
    </row>
    <row r="96" spans="1:14" x14ac:dyDescent="0.45">
      <c r="A96" s="3"/>
      <c r="B96" s="3"/>
      <c r="C96" s="3"/>
      <c r="D96" s="43">
        <v>2</v>
      </c>
      <c r="E96" s="3" t="s">
        <v>113</v>
      </c>
      <c r="F96" s="3"/>
      <c r="G96" s="8"/>
      <c r="H96" s="3"/>
      <c r="I96" s="3"/>
      <c r="J96" s="3"/>
      <c r="K96" s="3"/>
      <c r="L96" s="3"/>
      <c r="M96" s="3"/>
      <c r="N96" s="3"/>
    </row>
    <row r="97" spans="1:14" x14ac:dyDescent="0.45">
      <c r="A97" s="3"/>
      <c r="B97" s="3"/>
      <c r="C97" s="3"/>
      <c r="D97" s="3"/>
      <c r="E97" s="3"/>
      <c r="F97" s="3"/>
      <c r="G97" s="8"/>
      <c r="H97" s="3"/>
      <c r="I97" s="3"/>
      <c r="J97" s="3"/>
      <c r="K97" s="3"/>
      <c r="L97" s="3"/>
      <c r="M97" s="3"/>
      <c r="N97" s="3"/>
    </row>
    <row r="98" spans="1:14" x14ac:dyDescent="0.45">
      <c r="A98" s="2" t="s">
        <v>66</v>
      </c>
      <c r="B98" s="3"/>
      <c r="C98" s="3"/>
      <c r="D98" s="3"/>
      <c r="E98" s="3"/>
      <c r="F98" s="3"/>
      <c r="G98" s="8"/>
      <c r="H98" s="3"/>
      <c r="I98" s="3"/>
      <c r="J98" s="3"/>
      <c r="K98" s="3"/>
      <c r="L98" s="3"/>
      <c r="M98" s="3"/>
      <c r="N98" s="3"/>
    </row>
    <row r="99" spans="1:14" x14ac:dyDescent="0.45">
      <c r="A99" s="3"/>
      <c r="B99" s="3" t="s">
        <v>72</v>
      </c>
      <c r="C99" s="3" t="s">
        <v>33</v>
      </c>
      <c r="D99" s="43">
        <f>(D82*D86)+(D89*D40)+(D92*D93)</f>
        <v>70</v>
      </c>
      <c r="E99" s="3"/>
      <c r="F99" s="3"/>
      <c r="G99" s="8"/>
      <c r="H99" s="3"/>
      <c r="I99" s="3"/>
      <c r="J99" s="3"/>
      <c r="K99" s="3"/>
      <c r="L99" s="3"/>
      <c r="M99" s="3"/>
      <c r="N99" s="3"/>
    </row>
    <row r="100" spans="1:14" x14ac:dyDescent="0.45">
      <c r="A100" s="3"/>
      <c r="B100" s="3"/>
      <c r="C100" s="3" t="s">
        <v>34</v>
      </c>
      <c r="D100" s="46">
        <f>D99/52/40</f>
        <v>3.3653846153846159E-2</v>
      </c>
      <c r="E100" s="3"/>
      <c r="F100" s="3"/>
      <c r="G100" s="8"/>
      <c r="H100" s="3"/>
      <c r="I100" s="3"/>
      <c r="J100" s="3"/>
      <c r="K100" s="3"/>
      <c r="L100" s="3"/>
      <c r="M100" s="3"/>
      <c r="N100" s="3"/>
    </row>
    <row r="101" spans="1:14" x14ac:dyDescent="0.45">
      <c r="A101" s="3"/>
      <c r="B101" s="3"/>
      <c r="C101" s="3" t="s">
        <v>0</v>
      </c>
      <c r="D101" s="40">
        <f>D100*D8</f>
        <v>2187.5000000000005</v>
      </c>
      <c r="E101" s="3" t="s">
        <v>115</v>
      </c>
      <c r="F101" s="3"/>
      <c r="G101" s="8"/>
      <c r="H101" s="3"/>
      <c r="I101" s="3"/>
      <c r="J101" s="3"/>
      <c r="K101" s="3"/>
      <c r="L101" s="3"/>
      <c r="M101" s="3"/>
      <c r="N101" s="3"/>
    </row>
    <row r="102" spans="1:14" x14ac:dyDescent="0.45">
      <c r="A102" s="3"/>
      <c r="B102" s="3"/>
      <c r="C102" s="3"/>
      <c r="D102" s="3"/>
      <c r="E102" s="3"/>
      <c r="F102" s="3"/>
      <c r="G102" s="8"/>
      <c r="H102" s="3"/>
      <c r="I102" s="3"/>
      <c r="J102" s="3"/>
      <c r="K102" s="3"/>
      <c r="L102" s="3"/>
      <c r="M102" s="3"/>
      <c r="N102" s="3"/>
    </row>
    <row r="103" spans="1:14" x14ac:dyDescent="0.45">
      <c r="A103" s="3"/>
      <c r="B103" s="3" t="s">
        <v>73</v>
      </c>
      <c r="C103" s="3" t="s">
        <v>33</v>
      </c>
      <c r="D103" s="43">
        <f>((D82*D86)+(D89*D40)+(D92*D93)+(D96))*1.5</f>
        <v>108</v>
      </c>
      <c r="E103" s="3"/>
      <c r="F103" s="3"/>
      <c r="G103" s="8"/>
      <c r="H103" s="3" t="s">
        <v>74</v>
      </c>
      <c r="I103" s="3"/>
      <c r="J103" s="3"/>
      <c r="K103" s="3"/>
      <c r="L103" s="3"/>
      <c r="M103" s="3"/>
      <c r="N103" s="3"/>
    </row>
    <row r="104" spans="1:14" x14ac:dyDescent="0.45">
      <c r="A104" s="3"/>
      <c r="B104" s="3"/>
      <c r="C104" s="3" t="s">
        <v>34</v>
      </c>
      <c r="D104" s="46">
        <f>D103/52/40</f>
        <v>5.1923076923076926E-2</v>
      </c>
      <c r="E104" s="3"/>
      <c r="F104" s="3"/>
      <c r="G104" s="8"/>
      <c r="H104" s="3"/>
      <c r="I104" s="3"/>
      <c r="J104" s="3"/>
      <c r="K104" s="3"/>
      <c r="L104" s="3"/>
      <c r="M104" s="3"/>
      <c r="N104" s="3"/>
    </row>
    <row r="105" spans="1:14" x14ac:dyDescent="0.45">
      <c r="A105" s="3"/>
      <c r="B105" s="3"/>
      <c r="C105" s="3" t="s">
        <v>0</v>
      </c>
      <c r="D105" s="47">
        <f>D104*D7</f>
        <v>3894.2307692307695</v>
      </c>
      <c r="E105" s="3" t="s">
        <v>116</v>
      </c>
      <c r="F105" s="3"/>
      <c r="G105" s="8"/>
      <c r="H105" s="3"/>
      <c r="I105" s="3"/>
      <c r="J105" s="3"/>
      <c r="K105" s="3"/>
      <c r="L105" s="3"/>
      <c r="M105" s="3"/>
      <c r="N105" s="3"/>
    </row>
    <row r="106" spans="1:14" x14ac:dyDescent="0.45">
      <c r="A106" s="3"/>
      <c r="B106" s="3"/>
      <c r="C106" s="3"/>
      <c r="D106" s="3"/>
      <c r="E106" s="3"/>
      <c r="F106" s="3"/>
      <c r="G106" s="8"/>
      <c r="H106" s="3"/>
      <c r="I106" s="3"/>
      <c r="J106" s="3"/>
      <c r="K106" s="3"/>
      <c r="L106" s="3"/>
      <c r="M106" s="3"/>
      <c r="N106" s="3"/>
    </row>
    <row r="107" spans="1:14" s="1" customFormat="1" ht="21" x14ac:dyDescent="0.65">
      <c r="A107" s="61" t="s">
        <v>77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58"/>
      <c r="M107" s="58"/>
      <c r="N107" s="59"/>
    </row>
    <row r="108" spans="1:14" x14ac:dyDescent="0.45">
      <c r="A108" s="3"/>
      <c r="B108" s="3"/>
      <c r="C108" s="3"/>
      <c r="D108" s="3"/>
      <c r="E108" s="3"/>
      <c r="F108" s="3"/>
      <c r="G108" s="8"/>
      <c r="H108" s="3"/>
      <c r="I108" s="3"/>
      <c r="J108" s="3"/>
      <c r="K108" s="3"/>
      <c r="L108" s="3"/>
      <c r="M108" s="3"/>
      <c r="N108" s="3"/>
    </row>
    <row r="109" spans="1:14" x14ac:dyDescent="0.45">
      <c r="A109" s="2" t="s">
        <v>78</v>
      </c>
      <c r="B109" s="3"/>
      <c r="C109" s="3" t="s">
        <v>34</v>
      </c>
      <c r="D109" s="32">
        <f>D55</f>
        <v>0.76093750000000004</v>
      </c>
      <c r="E109" s="3"/>
      <c r="F109" s="3"/>
      <c r="G109" s="8"/>
      <c r="H109" s="3" t="s">
        <v>39</v>
      </c>
      <c r="I109" s="3"/>
      <c r="J109" s="3"/>
      <c r="K109" s="3"/>
      <c r="L109" s="3"/>
      <c r="M109" s="3"/>
      <c r="N109" s="3"/>
    </row>
    <row r="110" spans="1:14" x14ac:dyDescent="0.45">
      <c r="A110" s="3"/>
      <c r="B110" s="3"/>
      <c r="C110" s="3" t="s">
        <v>0</v>
      </c>
      <c r="D110" s="33">
        <f>D56+D10</f>
        <v>55180.288461538461</v>
      </c>
      <c r="E110" s="28"/>
      <c r="F110" s="3"/>
      <c r="G110" s="8"/>
      <c r="H110" s="3"/>
      <c r="I110" s="3"/>
      <c r="J110" s="3"/>
      <c r="K110" s="3"/>
      <c r="L110" s="3"/>
      <c r="M110" s="3"/>
      <c r="N110" s="3"/>
    </row>
    <row r="111" spans="1:14" x14ac:dyDescent="0.45">
      <c r="A111" s="3"/>
      <c r="B111" s="3"/>
      <c r="C111" s="3"/>
      <c r="D111" s="3"/>
      <c r="E111" s="3"/>
      <c r="F111" s="3"/>
      <c r="G111" s="8"/>
      <c r="H111" s="3"/>
      <c r="I111" s="3"/>
      <c r="J111" s="3"/>
      <c r="K111" s="3"/>
      <c r="L111" s="3"/>
      <c r="M111" s="3"/>
      <c r="N111" s="3"/>
    </row>
    <row r="112" spans="1:14" x14ac:dyDescent="0.45">
      <c r="A112" s="2" t="s">
        <v>79</v>
      </c>
      <c r="B112" s="3"/>
      <c r="C112" s="3" t="s">
        <v>34</v>
      </c>
      <c r="D112" s="34">
        <f>SUM(D76,D100,D104)</f>
        <v>0.19158653846153847</v>
      </c>
      <c r="E112" s="3"/>
      <c r="F112" s="3"/>
      <c r="G112" s="8"/>
      <c r="H112" s="3"/>
      <c r="I112" s="3"/>
      <c r="J112" s="3"/>
      <c r="K112" s="3"/>
      <c r="L112" s="3"/>
      <c r="M112" s="3"/>
      <c r="N112" s="3"/>
    </row>
    <row r="113" spans="1:14" x14ac:dyDescent="0.45">
      <c r="A113" s="3"/>
      <c r="B113" s="3"/>
      <c r="C113" s="3" t="s">
        <v>0</v>
      </c>
      <c r="D113" s="35">
        <f>SUM(D77,D101,D105)</f>
        <v>12972.35576923077</v>
      </c>
      <c r="E113" s="3"/>
      <c r="F113" s="3"/>
      <c r="G113" s="8"/>
      <c r="H113" s="3"/>
      <c r="I113" s="3"/>
      <c r="J113" s="3"/>
      <c r="K113" s="3"/>
      <c r="L113" s="3"/>
      <c r="M113" s="3"/>
      <c r="N113" s="3"/>
    </row>
    <row r="114" spans="1:14" x14ac:dyDescent="0.45">
      <c r="A114" s="3"/>
      <c r="B114" s="3"/>
      <c r="C114" s="3"/>
      <c r="D114" s="3"/>
      <c r="E114" s="3"/>
      <c r="F114" s="3"/>
      <c r="G114" s="8"/>
      <c r="H114" s="3"/>
      <c r="I114" s="3"/>
      <c r="J114" s="3"/>
      <c r="K114" s="3"/>
      <c r="L114" s="3"/>
      <c r="M114" s="3"/>
      <c r="N114" s="3"/>
    </row>
    <row r="115" spans="1:14" x14ac:dyDescent="0.45">
      <c r="A115" s="63" t="s">
        <v>94</v>
      </c>
      <c r="B115" s="64"/>
      <c r="C115" s="64"/>
      <c r="D115" s="65"/>
      <c r="E115" s="3"/>
      <c r="F115" s="3"/>
      <c r="G115" s="8"/>
      <c r="H115" s="3"/>
      <c r="I115" s="3"/>
      <c r="J115" s="3"/>
      <c r="K115" s="3"/>
      <c r="L115" s="3"/>
      <c r="M115" s="3"/>
      <c r="N115" s="3"/>
    </row>
    <row r="116" spans="1:14" x14ac:dyDescent="0.45">
      <c r="A116" s="2" t="s">
        <v>81</v>
      </c>
      <c r="B116" s="18" t="s">
        <v>80</v>
      </c>
      <c r="C116" s="3"/>
      <c r="D116" s="36">
        <f>((D4*0.5)*(D9*1))-D110-D113</f>
        <v>171847.35576923075</v>
      </c>
      <c r="E116" s="3"/>
      <c r="F116" s="3"/>
      <c r="G116" s="8"/>
      <c r="H116" s="3" t="s">
        <v>83</v>
      </c>
      <c r="I116" s="3"/>
      <c r="J116" s="3"/>
      <c r="K116" s="3"/>
      <c r="L116" s="3"/>
      <c r="M116" s="3"/>
      <c r="N116" s="3"/>
    </row>
    <row r="117" spans="1:14" x14ac:dyDescent="0.45">
      <c r="A117" s="3"/>
      <c r="B117" s="18" t="s">
        <v>82</v>
      </c>
      <c r="C117" s="3"/>
      <c r="D117" s="36">
        <f>((D4*0.5)*(D9*6))-D110-D113</f>
        <v>1371847.3557692308</v>
      </c>
      <c r="E117" s="3"/>
      <c r="F117" s="3"/>
      <c r="G117" s="8"/>
      <c r="H117" s="3" t="s">
        <v>84</v>
      </c>
      <c r="I117" s="3"/>
      <c r="J117" s="3"/>
      <c r="K117" s="3"/>
      <c r="L117" s="3"/>
      <c r="M117" s="3"/>
      <c r="N117" s="3"/>
    </row>
    <row r="118" spans="1:14" x14ac:dyDescent="0.45">
      <c r="A118" s="3"/>
      <c r="B118" s="18" t="s">
        <v>85</v>
      </c>
      <c r="C118" s="3"/>
      <c r="D118" s="36">
        <f>((D4*0.5)*(D9*12))-D110-D113</f>
        <v>2811847.3557692305</v>
      </c>
      <c r="E118" s="3"/>
      <c r="F118" s="3"/>
      <c r="G118" s="8"/>
      <c r="H118" s="3"/>
      <c r="I118" s="3"/>
      <c r="J118" s="3"/>
      <c r="K118" s="3"/>
      <c r="L118" s="3"/>
      <c r="M118" s="3"/>
      <c r="N118" s="3"/>
    </row>
    <row r="119" spans="1:14" x14ac:dyDescent="0.45">
      <c r="A119" s="3"/>
      <c r="B119" s="3"/>
      <c r="C119" s="3"/>
      <c r="D119" s="3"/>
      <c r="E119" s="3"/>
      <c r="F119" s="3"/>
      <c r="G119" s="8"/>
      <c r="H119" s="3"/>
      <c r="I119" s="3"/>
      <c r="J119" s="3"/>
      <c r="K119" s="3"/>
      <c r="L119" s="3"/>
      <c r="M119" s="3"/>
      <c r="N119" s="3"/>
    </row>
    <row r="120" spans="1:14" x14ac:dyDescent="0.45">
      <c r="A120" s="63" t="s">
        <v>89</v>
      </c>
      <c r="B120" s="64"/>
      <c r="C120" s="64"/>
      <c r="D120" s="65"/>
      <c r="E120" s="3"/>
      <c r="F120" s="3"/>
      <c r="G120" s="8"/>
      <c r="H120" s="3"/>
      <c r="I120" s="3"/>
      <c r="J120" s="3"/>
      <c r="K120" s="3"/>
      <c r="L120" s="3"/>
      <c r="M120" s="3"/>
      <c r="N120" s="3"/>
    </row>
    <row r="121" spans="1:14" x14ac:dyDescent="0.45">
      <c r="A121" s="2" t="s">
        <v>81</v>
      </c>
      <c r="B121" s="18" t="s">
        <v>80</v>
      </c>
      <c r="C121" s="3"/>
      <c r="D121" s="36">
        <f>((D4*0.5)*(D9*1))-D113</f>
        <v>227027.64423076922</v>
      </c>
      <c r="E121" s="3"/>
      <c r="F121" s="3"/>
      <c r="G121" s="8"/>
      <c r="H121" s="3"/>
      <c r="I121" s="3"/>
      <c r="J121" s="3"/>
      <c r="K121" s="3"/>
      <c r="L121" s="3"/>
      <c r="M121" s="3"/>
      <c r="N121" s="3"/>
    </row>
    <row r="122" spans="1:14" x14ac:dyDescent="0.45">
      <c r="A122" s="3"/>
      <c r="B122" s="18" t="s">
        <v>82</v>
      </c>
      <c r="C122" s="3"/>
      <c r="D122" s="36">
        <f>((D4*0.5)*(D9*6))-D113</f>
        <v>1427027.6442307692</v>
      </c>
      <c r="E122" s="3"/>
      <c r="F122" s="3"/>
      <c r="G122" s="8"/>
      <c r="H122" s="3"/>
      <c r="I122" s="3"/>
      <c r="J122" s="3"/>
      <c r="K122" s="3"/>
      <c r="L122" s="3"/>
      <c r="M122" s="3"/>
      <c r="N122" s="3"/>
    </row>
    <row r="123" spans="1:14" x14ac:dyDescent="0.45">
      <c r="A123" s="3"/>
      <c r="B123" s="18" t="s">
        <v>85</v>
      </c>
      <c r="C123" s="3"/>
      <c r="D123" s="36">
        <f>((D4*0.5)*(D9*12))-D113</f>
        <v>2867027.644230769</v>
      </c>
      <c r="E123" s="3"/>
      <c r="F123" s="3"/>
      <c r="G123" s="8"/>
      <c r="H123" s="3"/>
      <c r="I123" s="3"/>
      <c r="J123" s="3"/>
      <c r="K123" s="3"/>
      <c r="L123" s="3"/>
      <c r="M123" s="3"/>
      <c r="N123" s="3"/>
    </row>
    <row r="124" spans="1:14" x14ac:dyDescent="0.45">
      <c r="A124" s="3"/>
      <c r="B124" s="3"/>
      <c r="C124" s="3"/>
      <c r="D124" s="3"/>
      <c r="E124" s="3"/>
      <c r="F124" s="3"/>
      <c r="G124" s="27"/>
      <c r="H124" s="3"/>
      <c r="I124" s="3"/>
      <c r="J124" s="3"/>
      <c r="K124" s="3"/>
      <c r="L124" s="3"/>
      <c r="M124" s="3"/>
      <c r="N124" s="3"/>
    </row>
    <row r="125" spans="1:14" x14ac:dyDescent="0.45">
      <c r="A125" s="3"/>
      <c r="B125" s="3"/>
      <c r="C125" s="3"/>
      <c r="D125" s="3"/>
      <c r="E125" s="3"/>
      <c r="F125" s="3"/>
      <c r="G125" s="27"/>
      <c r="H125" s="3"/>
      <c r="I125" s="3"/>
      <c r="J125" s="3"/>
      <c r="K125" s="3"/>
      <c r="L125" s="3"/>
      <c r="M125" s="3"/>
      <c r="N125" s="3"/>
    </row>
    <row r="126" spans="1:14" x14ac:dyDescent="0.45">
      <c r="A126" s="3"/>
      <c r="B126" s="3"/>
      <c r="C126" s="3"/>
      <c r="D126" s="3"/>
      <c r="E126" s="3"/>
      <c r="F126" s="3"/>
      <c r="G126" s="27"/>
      <c r="H126" s="3"/>
      <c r="I126" s="3"/>
      <c r="J126" s="3"/>
      <c r="K126" s="3"/>
      <c r="L126" s="3"/>
      <c r="M126" s="3"/>
      <c r="N126" s="3"/>
    </row>
  </sheetData>
  <mergeCells count="7">
    <mergeCell ref="A120:D120"/>
    <mergeCell ref="A14:K14"/>
    <mergeCell ref="A1:K1"/>
    <mergeCell ref="A58:K58"/>
    <mergeCell ref="A80:K80"/>
    <mergeCell ref="A107:K107"/>
    <mergeCell ref="A115:D1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SIMPLE (Phase 1)</vt:lpstr>
      <vt:lpstr>SIMPLE (Phase 1 and 2) </vt:lpstr>
      <vt:lpstr> DETAILED (Phase 1)</vt:lpstr>
      <vt:lpstr>DETAILED (Phase 1 and 2)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Stinear</dc:creator>
  <cp:lastModifiedBy>sackerley</cp:lastModifiedBy>
  <dcterms:created xsi:type="dcterms:W3CDTF">2017-03-16T20:40:39Z</dcterms:created>
  <dcterms:modified xsi:type="dcterms:W3CDTF">2021-01-18T21:46:42Z</dcterms:modified>
</cp:coreProperties>
</file>